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31" windowWidth="9120" windowHeight="9270" tabRatio="706" firstSheet="1" activeTab="1"/>
  </bookViews>
  <sheets>
    <sheet name="звіт на 27.08.2018 с формулами" sheetId="1" state="hidden" r:id="rId1"/>
    <sheet name="звіт на 17.09.2018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<sst xmlns="http://schemas.openxmlformats.org/spreadsheetml/2006/main" count="125" uniqueCount="52">
  <si>
    <t>№ п\п</t>
  </si>
  <si>
    <t>Район</t>
  </si>
  <si>
    <t>Загальна кількість пільговиків, яким потрібно встановити лічильники</t>
  </si>
  <si>
    <t>Прийняли участь (подали заявку)</t>
  </si>
  <si>
    <t>в.ч. позитивні рішення;</t>
  </si>
  <si>
    <t>в.ч. відмови;</t>
  </si>
  <si>
    <t xml:space="preserve">Кількість лічильників фактично встановлено </t>
  </si>
  <si>
    <t>в.ч. ХВП</t>
  </si>
  <si>
    <t>в.ч. ГВП</t>
  </si>
  <si>
    <t>Подано на фінансування (відшкодування витрат)</t>
  </si>
  <si>
    <t xml:space="preserve">загальна кількість </t>
  </si>
  <si>
    <t>%</t>
  </si>
  <si>
    <t>загальна кількість</t>
  </si>
  <si>
    <t xml:space="preserve">кількість лічильників </t>
  </si>
  <si>
    <t>сума, грн</t>
  </si>
  <si>
    <t>Голосіївський</t>
  </si>
  <si>
    <t>Дарницький</t>
  </si>
  <si>
    <t>Деснянський</t>
  </si>
  <si>
    <t>Дніпровський</t>
  </si>
  <si>
    <t>Оболонський</t>
  </si>
  <si>
    <t>Печерський</t>
  </si>
  <si>
    <t>Подільський</t>
  </si>
  <si>
    <t>Святошинський</t>
  </si>
  <si>
    <t>Солом'янський</t>
  </si>
  <si>
    <t>Шевченківський</t>
  </si>
  <si>
    <t>% виконання</t>
  </si>
  <si>
    <t>Інваліди 1 (А)</t>
  </si>
  <si>
    <t>Дитина інв. 1 (А)</t>
  </si>
  <si>
    <t>Дитина під опікою</t>
  </si>
  <si>
    <t>Інваліди 1 гр. Б, 2 групи, непрац.пенс.</t>
  </si>
  <si>
    <t>Прийняли участь (надали заяву)</t>
  </si>
  <si>
    <t xml:space="preserve">Кількість заяв по яким фактично встановлено лічильники </t>
  </si>
  <si>
    <t>кількість лічильників, погоджено до встановлення</t>
  </si>
  <si>
    <t>в.ч. потребують доопрацювання;</t>
  </si>
  <si>
    <t>Кількість заяв, що розглянуті на комісії:</t>
  </si>
  <si>
    <t>Всього</t>
  </si>
  <si>
    <t xml:space="preserve">Виконання програми станом на </t>
  </si>
  <si>
    <t>станом на</t>
  </si>
  <si>
    <t xml:space="preserve">Звіт про виконання показників реалізації завдань та заходів міської цільової програми "Турбота" на 2016-2018 роки </t>
  </si>
  <si>
    <t>в.ч. отримано фінансування</t>
  </si>
  <si>
    <t>в.ч. потребує фінансування</t>
  </si>
  <si>
    <t xml:space="preserve">В роботі </t>
  </si>
  <si>
    <t>Кількість заяв по яким немає технічної можливості встановити лічильники</t>
  </si>
  <si>
    <t>Багатодітні сімї</t>
  </si>
  <si>
    <t>Батьки загиблих військовослужбовців</t>
  </si>
  <si>
    <t>Вдова (вдівець) військовослужбовців, її (його) дітям</t>
  </si>
  <si>
    <t>Інваліди військової служби</t>
  </si>
  <si>
    <t>Учасники бойових дій</t>
  </si>
  <si>
    <t>Учасники війни</t>
  </si>
  <si>
    <t xml:space="preserve">Члени сім’ї загиблого (померлого) ветерана війни </t>
  </si>
  <si>
    <t xml:space="preserve">Кількість заяв по яким планується встановлення лічильників </t>
  </si>
  <si>
    <t>.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</si>
</sst>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%"/>
  </numFmts>
  <fonts count="29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9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3" fillId="24" borderId="21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0" fontId="13" fillId="24" borderId="27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9" fontId="1" fillId="0" borderId="28" xfId="0" applyNumberFormat="1" applyFont="1" applyBorder="1" applyAlignment="1">
      <alignment horizontal="center" vertical="center" wrapText="1"/>
    </xf>
    <xf numFmtId="9" fontId="1" fillId="0" borderId="29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3" fontId="1" fillId="24" borderId="31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12" fillId="0" borderId="36" xfId="0" applyFont="1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172" fontId="6" fillId="0" borderId="25" xfId="0" applyNumberFormat="1" applyFont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9" fontId="6" fillId="0" borderId="25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9" fontId="6" fillId="0" borderId="30" xfId="0" applyNumberFormat="1" applyFont="1" applyBorder="1" applyAlignment="1">
      <alignment horizontal="center" vertical="center" wrapText="1"/>
    </xf>
    <xf numFmtId="0" fontId="1" fillId="24" borderId="42" xfId="0" applyFont="1" applyFill="1" applyBorder="1" applyAlignment="1">
      <alignment horizontal="center"/>
    </xf>
    <xf numFmtId="0" fontId="6" fillId="0" borderId="4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/>
    </xf>
    <xf numFmtId="0" fontId="1" fillId="24" borderId="45" xfId="0" applyFont="1" applyFill="1" applyBorder="1" applyAlignment="1">
      <alignment horizontal="center"/>
    </xf>
    <xf numFmtId="9" fontId="1" fillId="0" borderId="11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horizontal="left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0" fontId="13" fillId="24" borderId="24" xfId="0" applyFont="1" applyFill="1" applyBorder="1" applyAlignment="1">
      <alignment horizontal="center" vertical="center" wrapText="1"/>
    </xf>
    <xf numFmtId="0" fontId="13" fillId="24" borderId="21" xfId="0" applyFont="1" applyFill="1" applyBorder="1" applyAlignment="1">
      <alignment horizontal="center" vertical="center" wrapText="1"/>
    </xf>
    <xf numFmtId="0" fontId="4" fillId="24" borderId="48" xfId="0" applyFont="1" applyFill="1" applyBorder="1" applyAlignment="1">
      <alignment horizontal="center" vertical="center" wrapText="1"/>
    </xf>
    <xf numFmtId="0" fontId="4" fillId="24" borderId="36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 wrapText="1"/>
    </xf>
    <xf numFmtId="0" fontId="4" fillId="24" borderId="37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4" fillId="24" borderId="5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24" borderId="36" xfId="0" applyFont="1" applyFill="1" applyBorder="1" applyAlignment="1">
      <alignment horizontal="center" vertical="center" wrapText="1"/>
    </xf>
    <xf numFmtId="0" fontId="13" fillId="24" borderId="27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3" fillId="24" borderId="53" xfId="0" applyFont="1" applyFill="1" applyBorder="1" applyAlignment="1">
      <alignment horizontal="center" vertical="center" wrapText="1"/>
    </xf>
    <xf numFmtId="0" fontId="13" fillId="24" borderId="54" xfId="0" applyFont="1" applyFill="1" applyBorder="1" applyAlignment="1">
      <alignment horizontal="center" vertical="center" wrapText="1"/>
    </xf>
    <xf numFmtId="0" fontId="13" fillId="24" borderId="55" xfId="0" applyFont="1" applyFill="1" applyBorder="1" applyAlignment="1">
      <alignment horizontal="center" vertical="center" wrapText="1"/>
    </xf>
    <xf numFmtId="0" fontId="13" fillId="24" borderId="5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5" fillId="24" borderId="36" xfId="0" applyFont="1" applyFill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8;&#1091;&#1088;&#1073;&#1086;&#1090;&#1072;\Backup_130918\&#1055;&#1088;&#1086;&#1077;&#1082;&#1090;_&#1058;&#1059;&#1056;&#1041;&#1054;&#1058;&#1040;\&#1056;&#1077;&#1077;&#1089;&#1090;&#1088;_&#1079;&#1072;&#1103;&#1074;&#1083;&#1077;&#1085;&#1080;&#1081;\&#1050;&#1086;&#1087;&#1080;&#1103;%20&#1044;&#1086;&#1076;&#1072;&#1090;&#1086;&#1082;%203_&#1058;&#1091;&#1088;&#1073;&#1086;&#1090;&#1072;%2008.08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ідсумки"/>
      <sheetName val="В роботі"/>
      <sheetName val="Позитивне рішенння"/>
      <sheetName val="Відмова"/>
      <sheetName val="На доработке"/>
      <sheetName val="забрали документи"/>
      <sheetName val="Листи в КК"/>
    </sheetNames>
    <sheetDataSet>
      <sheetData sheetId="1">
        <row r="2">
          <cell r="F2">
            <v>4</v>
          </cell>
          <cell r="H2">
            <v>2</v>
          </cell>
        </row>
        <row r="3">
          <cell r="F3">
            <v>6</v>
          </cell>
          <cell r="H3">
            <v>1</v>
          </cell>
        </row>
        <row r="4">
          <cell r="F4">
            <v>7</v>
          </cell>
          <cell r="H4">
            <v>2</v>
          </cell>
        </row>
        <row r="5">
          <cell r="F5">
            <v>11</v>
          </cell>
          <cell r="H5">
            <v>0</v>
          </cell>
        </row>
        <row r="6">
          <cell r="F6">
            <v>11</v>
          </cell>
          <cell r="H6">
            <v>2</v>
          </cell>
        </row>
        <row r="7">
          <cell r="F7">
            <v>12</v>
          </cell>
          <cell r="H7">
            <v>0</v>
          </cell>
        </row>
        <row r="8">
          <cell r="F8">
            <v>0</v>
          </cell>
          <cell r="H8">
            <v>2</v>
          </cell>
        </row>
        <row r="9">
          <cell r="F9">
            <v>9</v>
          </cell>
          <cell r="H9">
            <v>0</v>
          </cell>
        </row>
        <row r="10">
          <cell r="F10">
            <v>22</v>
          </cell>
          <cell r="H10">
            <v>1</v>
          </cell>
        </row>
        <row r="11">
          <cell r="F11">
            <v>19</v>
          </cell>
          <cell r="H11">
            <v>6</v>
          </cell>
        </row>
      </sheetData>
      <sheetData sheetId="2">
        <row r="6">
          <cell r="F6">
            <v>21</v>
          </cell>
          <cell r="Q6">
            <v>12</v>
          </cell>
          <cell r="S6">
            <v>16</v>
          </cell>
          <cell r="T6">
            <v>15</v>
          </cell>
          <cell r="V6">
            <v>0</v>
          </cell>
          <cell r="AJ6">
            <v>9</v>
          </cell>
          <cell r="AK6">
            <v>15336</v>
          </cell>
          <cell r="AL6">
            <v>9</v>
          </cell>
          <cell r="AM6">
            <v>9</v>
          </cell>
          <cell r="AN6">
            <v>18</v>
          </cell>
        </row>
        <row r="7">
          <cell r="F7">
            <v>14</v>
          </cell>
          <cell r="Q7">
            <v>3</v>
          </cell>
          <cell r="S7">
            <v>3</v>
          </cell>
          <cell r="T7">
            <v>3</v>
          </cell>
          <cell r="V7">
            <v>0</v>
          </cell>
          <cell r="AJ7">
            <v>11</v>
          </cell>
          <cell r="AK7">
            <v>20448</v>
          </cell>
          <cell r="AL7">
            <v>13</v>
          </cell>
          <cell r="AM7">
            <v>11</v>
          </cell>
          <cell r="AN7">
            <v>24</v>
          </cell>
        </row>
        <row r="8">
          <cell r="F8">
            <v>55</v>
          </cell>
          <cell r="Q8">
            <v>13</v>
          </cell>
          <cell r="S8">
            <v>10</v>
          </cell>
          <cell r="T8">
            <v>10</v>
          </cell>
          <cell r="V8">
            <v>1</v>
          </cell>
          <cell r="AJ8">
            <v>41</v>
          </cell>
          <cell r="AK8">
            <v>71409</v>
          </cell>
          <cell r="AL8">
            <v>42</v>
          </cell>
          <cell r="AM8">
            <v>42</v>
          </cell>
          <cell r="AN8">
            <v>84</v>
          </cell>
        </row>
        <row r="9">
          <cell r="F9">
            <v>31</v>
          </cell>
          <cell r="Q9">
            <v>6</v>
          </cell>
          <cell r="S9">
            <v>3</v>
          </cell>
          <cell r="T9">
            <v>5</v>
          </cell>
          <cell r="V9">
            <v>0</v>
          </cell>
          <cell r="AJ9">
            <v>25</v>
          </cell>
          <cell r="AK9">
            <v>44279</v>
          </cell>
          <cell r="AL9">
            <v>26</v>
          </cell>
          <cell r="AM9">
            <v>26</v>
          </cell>
          <cell r="AN9">
            <v>52</v>
          </cell>
        </row>
        <row r="10">
          <cell r="F10">
            <v>24</v>
          </cell>
          <cell r="Q10">
            <v>6</v>
          </cell>
          <cell r="S10">
            <v>8</v>
          </cell>
          <cell r="T10">
            <v>7</v>
          </cell>
          <cell r="V10">
            <v>1</v>
          </cell>
          <cell r="AJ10">
            <v>17</v>
          </cell>
          <cell r="AK10">
            <v>25555</v>
          </cell>
          <cell r="AL10">
            <v>15</v>
          </cell>
          <cell r="AM10">
            <v>15</v>
          </cell>
          <cell r="AN10">
            <v>30</v>
          </cell>
        </row>
        <row r="11">
          <cell r="F11">
            <v>28</v>
          </cell>
          <cell r="Q11">
            <v>10</v>
          </cell>
          <cell r="S11">
            <v>6</v>
          </cell>
          <cell r="T11">
            <v>6</v>
          </cell>
          <cell r="V11">
            <v>1</v>
          </cell>
          <cell r="AJ11">
            <v>17</v>
          </cell>
          <cell r="AK11">
            <v>28949</v>
          </cell>
          <cell r="AL11">
            <v>18</v>
          </cell>
          <cell r="AM11">
            <v>16</v>
          </cell>
          <cell r="AN11">
            <v>34</v>
          </cell>
        </row>
        <row r="12">
          <cell r="F12">
            <v>13</v>
          </cell>
          <cell r="Q12">
            <v>3</v>
          </cell>
          <cell r="S12">
            <v>3</v>
          </cell>
          <cell r="T12">
            <v>4</v>
          </cell>
          <cell r="V12">
            <v>0</v>
          </cell>
          <cell r="AJ12">
            <v>10</v>
          </cell>
          <cell r="AK12">
            <v>14484</v>
          </cell>
          <cell r="AL12">
            <v>9</v>
          </cell>
          <cell r="AM12">
            <v>8</v>
          </cell>
          <cell r="AN12">
            <v>17</v>
          </cell>
        </row>
        <row r="13">
          <cell r="F13">
            <v>85</v>
          </cell>
          <cell r="Q13">
            <v>28</v>
          </cell>
          <cell r="S13">
            <v>25</v>
          </cell>
          <cell r="T13">
            <v>22</v>
          </cell>
          <cell r="V13">
            <v>0</v>
          </cell>
          <cell r="AJ13">
            <v>57</v>
          </cell>
          <cell r="AK13">
            <v>96276</v>
          </cell>
          <cell r="AL13">
            <v>58</v>
          </cell>
          <cell r="AM13">
            <v>55</v>
          </cell>
          <cell r="AN13">
            <v>113</v>
          </cell>
        </row>
        <row r="14">
          <cell r="F14">
            <v>74</v>
          </cell>
          <cell r="Q14">
            <v>29</v>
          </cell>
          <cell r="S14">
            <v>27</v>
          </cell>
          <cell r="T14">
            <v>27</v>
          </cell>
          <cell r="V14">
            <v>3</v>
          </cell>
          <cell r="AJ14">
            <v>42</v>
          </cell>
          <cell r="AK14">
            <v>79236</v>
          </cell>
          <cell r="AL14">
            <v>48</v>
          </cell>
          <cell r="AM14">
            <v>45</v>
          </cell>
          <cell r="AN14">
            <v>93</v>
          </cell>
        </row>
        <row r="15">
          <cell r="F15">
            <v>73</v>
          </cell>
          <cell r="Q15">
            <v>18</v>
          </cell>
          <cell r="S15">
            <v>20</v>
          </cell>
          <cell r="T15">
            <v>13</v>
          </cell>
          <cell r="V15">
            <v>3</v>
          </cell>
          <cell r="AJ15">
            <v>52</v>
          </cell>
          <cell r="AK15">
            <v>91136</v>
          </cell>
          <cell r="AL15">
            <v>57</v>
          </cell>
          <cell r="AM15">
            <v>50</v>
          </cell>
          <cell r="AN15">
            <v>107</v>
          </cell>
        </row>
      </sheetData>
      <sheetData sheetId="3">
        <row r="6">
          <cell r="F6">
            <v>5</v>
          </cell>
        </row>
        <row r="7">
          <cell r="F7">
            <v>1</v>
          </cell>
        </row>
        <row r="8">
          <cell r="F8">
            <v>7</v>
          </cell>
        </row>
        <row r="9">
          <cell r="F9">
            <v>5</v>
          </cell>
        </row>
        <row r="10">
          <cell r="F10">
            <v>7</v>
          </cell>
        </row>
        <row r="11">
          <cell r="F11">
            <v>13</v>
          </cell>
        </row>
        <row r="12">
          <cell r="F12">
            <v>2</v>
          </cell>
        </row>
        <row r="13">
          <cell r="F13">
            <v>8</v>
          </cell>
        </row>
        <row r="14">
          <cell r="F14">
            <v>2</v>
          </cell>
        </row>
        <row r="15">
          <cell r="F15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26"/>
  <sheetViews>
    <sheetView zoomScalePageLayoutView="0" workbookViewId="0" topLeftCell="P1">
      <selection activeCell="AI6" sqref="AI6"/>
    </sheetView>
  </sheetViews>
  <sheetFormatPr defaultColWidth="9.140625" defaultRowHeight="15"/>
  <cols>
    <col min="1" max="1" width="3.00390625" style="4" customWidth="1"/>
    <col min="2" max="2" width="8.00390625" style="4" customWidth="1"/>
    <col min="3" max="3" width="16.28125" style="4" customWidth="1"/>
    <col min="4" max="14" width="9.140625" style="4" hidden="1" customWidth="1"/>
    <col min="15" max="15" width="13.140625" style="5" customWidth="1"/>
    <col min="16" max="24" width="9.140625" style="4" customWidth="1"/>
    <col min="25" max="25" width="10.140625" style="4" customWidth="1"/>
    <col min="26" max="27" width="9.140625" style="4" customWidth="1"/>
    <col min="28" max="28" width="9.421875" style="4" customWidth="1"/>
    <col min="29" max="29" width="10.7109375" style="4" customWidth="1"/>
    <col min="30" max="30" width="11.00390625" style="4" customWidth="1"/>
    <col min="31" max="16384" width="9.140625" style="4" customWidth="1"/>
  </cols>
  <sheetData>
    <row r="1" spans="3:37" ht="27" customHeight="1">
      <c r="C1" s="104" t="s">
        <v>38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3:35" ht="27" customHeight="1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12" t="s">
        <v>37</v>
      </c>
      <c r="P2" s="112"/>
      <c r="Q2" s="112"/>
      <c r="R2" s="112"/>
      <c r="S2" s="112"/>
      <c r="T2" s="112"/>
      <c r="U2" s="112"/>
      <c r="V2" s="112"/>
      <c r="W2" s="112"/>
      <c r="X2" s="113">
        <v>43339</v>
      </c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</row>
    <row r="3" ht="15.75" thickBot="1"/>
    <row r="4" spans="2:38" s="6" customFormat="1" ht="37.5" customHeight="1">
      <c r="B4" s="105" t="s">
        <v>0</v>
      </c>
      <c r="C4" s="119" t="s">
        <v>1</v>
      </c>
      <c r="D4" s="128" t="s">
        <v>26</v>
      </c>
      <c r="E4" s="128" t="s">
        <v>27</v>
      </c>
      <c r="F4" s="128" t="s">
        <v>28</v>
      </c>
      <c r="G4" s="128" t="s">
        <v>29</v>
      </c>
      <c r="H4" s="128" t="s">
        <v>43</v>
      </c>
      <c r="I4" s="128" t="s">
        <v>44</v>
      </c>
      <c r="J4" s="128" t="s">
        <v>45</v>
      </c>
      <c r="K4" s="128" t="s">
        <v>46</v>
      </c>
      <c r="L4" s="128" t="s">
        <v>47</v>
      </c>
      <c r="M4" s="128" t="s">
        <v>48</v>
      </c>
      <c r="N4" s="128" t="s">
        <v>49</v>
      </c>
      <c r="O4" s="130" t="s">
        <v>2</v>
      </c>
      <c r="P4" s="130"/>
      <c r="Q4" s="119" t="s">
        <v>3</v>
      </c>
      <c r="R4" s="118"/>
      <c r="S4" s="117" t="s">
        <v>34</v>
      </c>
      <c r="T4" s="100" t="s">
        <v>4</v>
      </c>
      <c r="U4" s="100" t="s">
        <v>33</v>
      </c>
      <c r="V4" s="102" t="s">
        <v>5</v>
      </c>
      <c r="W4" s="123" t="s">
        <v>41</v>
      </c>
      <c r="X4" s="97" t="s">
        <v>31</v>
      </c>
      <c r="Y4" s="115" t="s">
        <v>6</v>
      </c>
      <c r="Z4" s="100" t="s">
        <v>7</v>
      </c>
      <c r="AA4" s="107" t="s">
        <v>8</v>
      </c>
      <c r="AB4" s="125" t="s">
        <v>42</v>
      </c>
      <c r="AC4" s="97" t="s">
        <v>50</v>
      </c>
      <c r="AD4" s="115" t="s">
        <v>32</v>
      </c>
      <c r="AE4" s="100" t="s">
        <v>7</v>
      </c>
      <c r="AF4" s="107" t="s">
        <v>8</v>
      </c>
      <c r="AG4" s="121" t="s">
        <v>9</v>
      </c>
      <c r="AH4" s="122"/>
      <c r="AI4" s="100" t="s">
        <v>40</v>
      </c>
      <c r="AJ4" s="100"/>
      <c r="AK4" s="100" t="s">
        <v>39</v>
      </c>
      <c r="AL4" s="102"/>
    </row>
    <row r="5" spans="2:38" s="6" customFormat="1" ht="60.75" customHeight="1" thickBot="1">
      <c r="B5" s="106"/>
      <c r="C5" s="127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92" t="s">
        <v>10</v>
      </c>
      <c r="P5" s="92" t="s">
        <v>11</v>
      </c>
      <c r="Q5" s="29" t="s">
        <v>12</v>
      </c>
      <c r="R5" s="28" t="s">
        <v>11</v>
      </c>
      <c r="S5" s="120"/>
      <c r="T5" s="101"/>
      <c r="U5" s="101"/>
      <c r="V5" s="103"/>
      <c r="W5" s="124"/>
      <c r="X5" s="98"/>
      <c r="Y5" s="116"/>
      <c r="Z5" s="101"/>
      <c r="AA5" s="99"/>
      <c r="AB5" s="126"/>
      <c r="AC5" s="98"/>
      <c r="AD5" s="116"/>
      <c r="AE5" s="101"/>
      <c r="AF5" s="99"/>
      <c r="AG5" s="31" t="s">
        <v>13</v>
      </c>
      <c r="AH5" s="33" t="s">
        <v>14</v>
      </c>
      <c r="AI5" s="34" t="s">
        <v>13</v>
      </c>
      <c r="AJ5" s="34" t="s">
        <v>14</v>
      </c>
      <c r="AK5" s="34" t="s">
        <v>13</v>
      </c>
      <c r="AL5" s="32" t="s">
        <v>14</v>
      </c>
    </row>
    <row r="6" spans="2:39" ht="15">
      <c r="B6" s="75">
        <v>1</v>
      </c>
      <c r="C6" s="93" t="s">
        <v>15</v>
      </c>
      <c r="D6" s="1">
        <v>124</v>
      </c>
      <c r="E6" s="1">
        <v>70</v>
      </c>
      <c r="F6" s="1">
        <v>67</v>
      </c>
      <c r="G6" s="1">
        <v>64</v>
      </c>
      <c r="H6" s="1">
        <v>48</v>
      </c>
      <c r="I6" s="1"/>
      <c r="J6" s="1"/>
      <c r="K6" s="1"/>
      <c r="L6" s="1">
        <v>567</v>
      </c>
      <c r="M6" s="1">
        <v>77</v>
      </c>
      <c r="N6" s="1">
        <v>40</v>
      </c>
      <c r="O6" s="37">
        <f>D6+E6+F6+G6+H6+I6+J6+K6+L6+M6+N6</f>
        <v>1057</v>
      </c>
      <c r="P6" s="91">
        <f>O6/$O$16</f>
        <v>0.15312183108793279</v>
      </c>
      <c r="Q6" s="88">
        <f>W6+S6</f>
        <v>32</v>
      </c>
      <c r="R6" s="39">
        <f aca="true" t="shared" si="0" ref="R6:R15">Q6/$Q$16</f>
        <v>0.052805280528052806</v>
      </c>
      <c r="S6" s="7">
        <f>SUM(T6:V6)</f>
        <v>28</v>
      </c>
      <c r="T6" s="37">
        <f>'[1]Позитивне рішенння'!F6</f>
        <v>21</v>
      </c>
      <c r="U6" s="37">
        <f>'[1]В роботі'!H2</f>
        <v>2</v>
      </c>
      <c r="V6" s="44">
        <f>'[1]Відмова'!F6</f>
        <v>5</v>
      </c>
      <c r="W6" s="69">
        <f>'[1]В роботі'!F2</f>
        <v>4</v>
      </c>
      <c r="X6" s="7">
        <f>'[1]Позитивне рішенння'!AJ6</f>
        <v>9</v>
      </c>
      <c r="Y6" s="26">
        <f>SUM(Z6:AA6)</f>
        <v>18</v>
      </c>
      <c r="Z6" s="37">
        <f>'[1]Позитивне рішенння'!AL6</f>
        <v>9</v>
      </c>
      <c r="AA6" s="45">
        <f>'[1]Позитивне рішенння'!AM6</f>
        <v>9</v>
      </c>
      <c r="AB6" s="75">
        <f>'[1]Позитивне рішенння'!V6</f>
        <v>0</v>
      </c>
      <c r="AC6" s="7">
        <f>'[1]Позитивне рішенння'!Q6</f>
        <v>12</v>
      </c>
      <c r="AD6" s="42">
        <f>SUM(AE6:AF6)</f>
        <v>31</v>
      </c>
      <c r="AE6" s="37">
        <f>'[1]Позитивне рішенння'!S6</f>
        <v>16</v>
      </c>
      <c r="AF6" s="45">
        <f>'[1]Позитивне рішенння'!T6</f>
        <v>15</v>
      </c>
      <c r="AG6" s="21">
        <f>'[1]Позитивне рішенння'!AN6</f>
        <v>18</v>
      </c>
      <c r="AH6" s="52">
        <f>'[1]Позитивне рішенння'!AK6</f>
        <v>15336</v>
      </c>
      <c r="AI6" s="37">
        <f>AG6-AK6</f>
        <v>2</v>
      </c>
      <c r="AJ6" s="52">
        <f>AI6*852</f>
        <v>1704</v>
      </c>
      <c r="AK6" s="37">
        <v>16</v>
      </c>
      <c r="AL6" s="57">
        <v>13632</v>
      </c>
      <c r="AM6" s="81">
        <f>AH6-AJ6-AL6</f>
        <v>0</v>
      </c>
    </row>
    <row r="7" spans="2:39" ht="15">
      <c r="B7" s="8">
        <v>2</v>
      </c>
      <c r="C7" s="94" t="s">
        <v>16</v>
      </c>
      <c r="D7" s="2">
        <v>131</v>
      </c>
      <c r="E7" s="2">
        <v>82</v>
      </c>
      <c r="F7" s="2">
        <v>106</v>
      </c>
      <c r="G7" s="2">
        <v>59</v>
      </c>
      <c r="H7" s="2">
        <v>29</v>
      </c>
      <c r="I7" s="2"/>
      <c r="J7" s="2"/>
      <c r="K7" s="2">
        <v>1</v>
      </c>
      <c r="L7" s="2">
        <v>263</v>
      </c>
      <c r="M7" s="2"/>
      <c r="N7" s="2">
        <v>19</v>
      </c>
      <c r="O7" s="36">
        <f>D7+E7+F7+G7+H7+I7+J7+K7+L7+M7+N7</f>
        <v>690</v>
      </c>
      <c r="P7" s="90">
        <f aca="true" t="shared" si="1" ref="P7:P15">O7/$O$16</f>
        <v>0.09995654063450674</v>
      </c>
      <c r="Q7" s="88">
        <f aca="true" t="shared" si="2" ref="Q7:Q15">W7+S7</f>
        <v>22</v>
      </c>
      <c r="R7" s="39">
        <f t="shared" si="0"/>
        <v>0.036303630363036306</v>
      </c>
      <c r="S7" s="24">
        <f aca="true" t="shared" si="3" ref="S7:S15">SUM(T7:V7)</f>
        <v>16</v>
      </c>
      <c r="T7" s="36">
        <f>'[1]Позитивне рішенння'!F7</f>
        <v>14</v>
      </c>
      <c r="U7" s="36">
        <f>'[1]В роботі'!H3</f>
        <v>1</v>
      </c>
      <c r="V7" s="43">
        <f>'[1]Відмова'!F7</f>
        <v>1</v>
      </c>
      <c r="W7" s="70">
        <f>'[1]В роботі'!F3</f>
        <v>6</v>
      </c>
      <c r="X7" s="24">
        <f>'[1]Позитивне рішенння'!AJ7</f>
        <v>11</v>
      </c>
      <c r="Y7" s="26">
        <f aca="true" t="shared" si="4" ref="Y7:Y15">SUM(Z7:AA7)</f>
        <v>24</v>
      </c>
      <c r="Z7" s="36">
        <f>'[1]Позитивне рішенння'!AL7</f>
        <v>13</v>
      </c>
      <c r="AA7" s="46">
        <f>'[1]Позитивне рішенння'!AM7</f>
        <v>11</v>
      </c>
      <c r="AB7" s="8">
        <f>'[1]Позитивне рішенння'!V7</f>
        <v>0</v>
      </c>
      <c r="AC7" s="24">
        <f>'[1]Позитивне рішенння'!Q7</f>
        <v>3</v>
      </c>
      <c r="AD7" s="42">
        <f aca="true" t="shared" si="5" ref="AD7:AD15">SUM(AE7:AF7)</f>
        <v>6</v>
      </c>
      <c r="AE7" s="36">
        <f>'[1]Позитивне рішенння'!S7</f>
        <v>3</v>
      </c>
      <c r="AF7" s="46">
        <f>'[1]Позитивне рішенння'!T7</f>
        <v>3</v>
      </c>
      <c r="AG7" s="22">
        <f>'[1]Позитивне рішенння'!AN7</f>
        <v>24</v>
      </c>
      <c r="AH7" s="53">
        <f>'[1]Позитивне рішенння'!AK7</f>
        <v>20448</v>
      </c>
      <c r="AI7" s="37">
        <f aca="true" t="shared" si="6" ref="AI7:AI15">AG7-AK7</f>
        <v>0</v>
      </c>
      <c r="AJ7" s="52">
        <f aca="true" t="shared" si="7" ref="AJ7:AJ15">AI7*852</f>
        <v>0</v>
      </c>
      <c r="AK7" s="36">
        <v>24</v>
      </c>
      <c r="AL7" s="58">
        <v>20448</v>
      </c>
      <c r="AM7" s="81">
        <f aca="true" t="shared" si="8" ref="AM7:AM16">AH7-AJ7-AL7</f>
        <v>0</v>
      </c>
    </row>
    <row r="8" spans="2:39" ht="15">
      <c r="B8" s="8">
        <v>3</v>
      </c>
      <c r="C8" s="94" t="s">
        <v>17</v>
      </c>
      <c r="D8" s="2">
        <v>92</v>
      </c>
      <c r="E8" s="2">
        <v>65</v>
      </c>
      <c r="F8" s="2">
        <v>75</v>
      </c>
      <c r="G8" s="2">
        <v>61</v>
      </c>
      <c r="H8" s="2">
        <v>5</v>
      </c>
      <c r="I8" s="2">
        <v>2</v>
      </c>
      <c r="J8" s="2">
        <v>56</v>
      </c>
      <c r="K8" s="2">
        <v>2</v>
      </c>
      <c r="L8" s="2">
        <v>194</v>
      </c>
      <c r="M8" s="2">
        <v>31</v>
      </c>
      <c r="N8" s="2">
        <v>14</v>
      </c>
      <c r="O8" s="36">
        <f>D8+E8+F8+G8+H8+I8+J8+K8+L8+M8+N8</f>
        <v>597</v>
      </c>
      <c r="P8" s="90">
        <f t="shared" si="1"/>
        <v>0.08648413733159496</v>
      </c>
      <c r="Q8" s="88">
        <f t="shared" si="2"/>
        <v>71</v>
      </c>
      <c r="R8" s="39">
        <f t="shared" si="0"/>
        <v>0.11716171617161716</v>
      </c>
      <c r="S8" s="24">
        <f t="shared" si="3"/>
        <v>64</v>
      </c>
      <c r="T8" s="36">
        <f>'[1]Позитивне рішенння'!F8</f>
        <v>55</v>
      </c>
      <c r="U8" s="36">
        <f>'[1]В роботі'!H4</f>
        <v>2</v>
      </c>
      <c r="V8" s="43">
        <f>'[1]Відмова'!F8</f>
        <v>7</v>
      </c>
      <c r="W8" s="70">
        <f>'[1]В роботі'!F4</f>
        <v>7</v>
      </c>
      <c r="X8" s="24">
        <f>'[1]Позитивне рішенння'!AJ8</f>
        <v>41</v>
      </c>
      <c r="Y8" s="26">
        <f t="shared" si="4"/>
        <v>84</v>
      </c>
      <c r="Z8" s="36">
        <f>'[1]Позитивне рішенння'!AL8</f>
        <v>42</v>
      </c>
      <c r="AA8" s="46">
        <f>'[1]Позитивне рішенння'!AM8</f>
        <v>42</v>
      </c>
      <c r="AB8" s="8">
        <f>'[1]Позитивне рішенння'!V8</f>
        <v>1</v>
      </c>
      <c r="AC8" s="35">
        <f>'[1]Позитивне рішенння'!Q8</f>
        <v>13</v>
      </c>
      <c r="AD8" s="42">
        <f t="shared" si="5"/>
        <v>20</v>
      </c>
      <c r="AE8" s="36">
        <f>'[1]Позитивне рішенння'!S8</f>
        <v>10</v>
      </c>
      <c r="AF8" s="46">
        <f>'[1]Позитивне рішенння'!T8</f>
        <v>10</v>
      </c>
      <c r="AG8" s="48">
        <f>'[1]Позитивне рішенння'!AN8</f>
        <v>84</v>
      </c>
      <c r="AH8" s="54">
        <f>'[1]Позитивне рішенння'!AK8</f>
        <v>71409</v>
      </c>
      <c r="AI8" s="37">
        <f t="shared" si="6"/>
        <v>0</v>
      </c>
      <c r="AJ8" s="52">
        <f t="shared" si="7"/>
        <v>0</v>
      </c>
      <c r="AK8" s="47">
        <v>84</v>
      </c>
      <c r="AL8" s="59">
        <v>71409</v>
      </c>
      <c r="AM8" s="81">
        <f t="shared" si="8"/>
        <v>0</v>
      </c>
    </row>
    <row r="9" spans="2:39" ht="15">
      <c r="B9" s="8">
        <v>4</v>
      </c>
      <c r="C9" s="94" t="s">
        <v>18</v>
      </c>
      <c r="D9" s="2">
        <v>129</v>
      </c>
      <c r="E9" s="2">
        <v>35</v>
      </c>
      <c r="F9" s="2">
        <v>76</v>
      </c>
      <c r="G9" s="2">
        <v>115</v>
      </c>
      <c r="H9" s="2">
        <v>41</v>
      </c>
      <c r="I9" s="2">
        <v>1</v>
      </c>
      <c r="J9" s="2">
        <v>4</v>
      </c>
      <c r="K9" s="2"/>
      <c r="L9" s="2">
        <v>542</v>
      </c>
      <c r="M9" s="2">
        <v>135</v>
      </c>
      <c r="N9" s="2">
        <v>57</v>
      </c>
      <c r="O9" s="36">
        <f>D9+E9+F9+G9+H9+I9+J9+K9+L9+M9+N9</f>
        <v>1135</v>
      </c>
      <c r="P9" s="90">
        <f t="shared" si="1"/>
        <v>0.16442126611618138</v>
      </c>
      <c r="Q9" s="88">
        <f t="shared" si="2"/>
        <v>47</v>
      </c>
      <c r="R9" s="39">
        <f t="shared" si="0"/>
        <v>0.07755775577557755</v>
      </c>
      <c r="S9" s="24">
        <f>SUM(T9:V9)</f>
        <v>36</v>
      </c>
      <c r="T9" s="36">
        <f>'[1]Позитивне рішенння'!F9</f>
        <v>31</v>
      </c>
      <c r="U9" s="36">
        <f>'[1]В роботі'!H5</f>
        <v>0</v>
      </c>
      <c r="V9" s="43">
        <f>'[1]Відмова'!F9</f>
        <v>5</v>
      </c>
      <c r="W9" s="70">
        <f>'[1]В роботі'!F5</f>
        <v>11</v>
      </c>
      <c r="X9" s="35">
        <f>'[1]Позитивне рішенння'!AJ9</f>
        <v>25</v>
      </c>
      <c r="Y9" s="26">
        <f t="shared" si="4"/>
        <v>52</v>
      </c>
      <c r="Z9" s="47">
        <f>'[1]Позитивне рішенння'!AL9</f>
        <v>26</v>
      </c>
      <c r="AA9" s="72">
        <f>'[1]Позитивне рішенння'!AM9</f>
        <v>26</v>
      </c>
      <c r="AB9" s="76">
        <f>'[1]Позитивне рішенння'!V9</f>
        <v>0</v>
      </c>
      <c r="AC9" s="24">
        <f>'[1]Позитивне рішенння'!Q9</f>
        <v>6</v>
      </c>
      <c r="AD9" s="42">
        <f t="shared" si="5"/>
        <v>8</v>
      </c>
      <c r="AE9" s="47">
        <f>'[1]Позитивне рішенння'!S9</f>
        <v>3</v>
      </c>
      <c r="AF9" s="72">
        <f>'[1]Позитивне рішенння'!T9</f>
        <v>5</v>
      </c>
      <c r="AG9" s="22">
        <f>'[1]Позитивне рішенння'!AN9</f>
        <v>52</v>
      </c>
      <c r="AH9" s="53">
        <f>'[1]Позитивне рішенння'!AK9</f>
        <v>44279</v>
      </c>
      <c r="AI9" s="37">
        <f t="shared" si="6"/>
        <v>0</v>
      </c>
      <c r="AJ9" s="52">
        <f t="shared" si="7"/>
        <v>0</v>
      </c>
      <c r="AK9" s="36">
        <v>52</v>
      </c>
      <c r="AL9" s="58">
        <v>44279</v>
      </c>
      <c r="AM9" s="81">
        <f t="shared" si="8"/>
        <v>0</v>
      </c>
    </row>
    <row r="10" spans="2:39" ht="15">
      <c r="B10" s="8">
        <v>5</v>
      </c>
      <c r="C10" s="94" t="s">
        <v>19</v>
      </c>
      <c r="D10" s="2">
        <v>84</v>
      </c>
      <c r="E10" s="2">
        <v>31</v>
      </c>
      <c r="F10" s="2">
        <v>34</v>
      </c>
      <c r="G10" s="2">
        <v>153</v>
      </c>
      <c r="H10" s="2">
        <v>8</v>
      </c>
      <c r="I10" s="2"/>
      <c r="J10" s="2">
        <v>3</v>
      </c>
      <c r="K10" s="2">
        <v>3</v>
      </c>
      <c r="L10" s="2">
        <v>204</v>
      </c>
      <c r="M10" s="2">
        <v>53</v>
      </c>
      <c r="N10" s="2">
        <v>27</v>
      </c>
      <c r="O10" s="36">
        <f>D10+E10+F10+G10+H10+I10+J10+K10+L10+M10+N10</f>
        <v>600</v>
      </c>
      <c r="P10" s="90">
        <f t="shared" si="1"/>
        <v>0.0869187309865276</v>
      </c>
      <c r="Q10" s="88">
        <f t="shared" si="2"/>
        <v>44</v>
      </c>
      <c r="R10" s="39">
        <f t="shared" si="0"/>
        <v>0.07260726072607261</v>
      </c>
      <c r="S10" s="24">
        <f>SUM(T10:V10)</f>
        <v>33</v>
      </c>
      <c r="T10" s="36">
        <f>'[1]Позитивне рішенння'!F10</f>
        <v>24</v>
      </c>
      <c r="U10" s="36">
        <f>'[1]В роботі'!H6</f>
        <v>2</v>
      </c>
      <c r="V10" s="43">
        <f>'[1]Відмова'!F10</f>
        <v>7</v>
      </c>
      <c r="W10" s="70">
        <f>'[1]В роботі'!F6</f>
        <v>11</v>
      </c>
      <c r="X10" s="24">
        <f>'[1]Позитивне рішенння'!AJ10</f>
        <v>17</v>
      </c>
      <c r="Y10" s="26">
        <f t="shared" si="4"/>
        <v>30</v>
      </c>
      <c r="Z10" s="36">
        <f>'[1]Позитивне рішенння'!AL10</f>
        <v>15</v>
      </c>
      <c r="AA10" s="46">
        <f>'[1]Позитивне рішенння'!AM10</f>
        <v>15</v>
      </c>
      <c r="AB10" s="8">
        <f>'[1]Позитивне рішенння'!V10</f>
        <v>1</v>
      </c>
      <c r="AC10" s="24">
        <f>'[1]Позитивне рішенння'!Q10</f>
        <v>6</v>
      </c>
      <c r="AD10" s="42">
        <f t="shared" si="5"/>
        <v>15</v>
      </c>
      <c r="AE10" s="36">
        <f>'[1]Позитивне рішенння'!S10</f>
        <v>8</v>
      </c>
      <c r="AF10" s="46">
        <f>'[1]Позитивне рішенння'!T10</f>
        <v>7</v>
      </c>
      <c r="AG10" s="22">
        <f>'[1]Позитивне рішенння'!AN10</f>
        <v>30</v>
      </c>
      <c r="AH10" s="53">
        <f>'[1]Позитивне рішенння'!AK10</f>
        <v>25555</v>
      </c>
      <c r="AI10" s="37">
        <f t="shared" si="6"/>
        <v>0</v>
      </c>
      <c r="AJ10" s="52">
        <f t="shared" si="7"/>
        <v>0</v>
      </c>
      <c r="AK10" s="36">
        <v>30</v>
      </c>
      <c r="AL10" s="58">
        <v>25555</v>
      </c>
      <c r="AM10" s="81">
        <f t="shared" si="8"/>
        <v>0</v>
      </c>
    </row>
    <row r="11" spans="2:39" ht="15">
      <c r="B11" s="8">
        <v>6</v>
      </c>
      <c r="C11" s="94" t="s">
        <v>20</v>
      </c>
      <c r="D11" s="2">
        <v>89</v>
      </c>
      <c r="E11" s="2">
        <v>35</v>
      </c>
      <c r="F11" s="2">
        <v>36</v>
      </c>
      <c r="G11" s="2">
        <v>8</v>
      </c>
      <c r="H11" s="2"/>
      <c r="I11" s="2"/>
      <c r="J11" s="2"/>
      <c r="K11" s="2"/>
      <c r="L11" s="2"/>
      <c r="M11" s="2"/>
      <c r="N11" s="2"/>
      <c r="O11" s="36">
        <f>SUM(D11+E11+F11+G11)</f>
        <v>168</v>
      </c>
      <c r="P11" s="90">
        <f t="shared" si="1"/>
        <v>0.024337244676227728</v>
      </c>
      <c r="Q11" s="88">
        <f t="shared" si="2"/>
        <v>53</v>
      </c>
      <c r="R11" s="39">
        <f t="shared" si="0"/>
        <v>0.08745874587458746</v>
      </c>
      <c r="S11" s="24">
        <f t="shared" si="3"/>
        <v>41</v>
      </c>
      <c r="T11" s="36">
        <f>'[1]Позитивне рішенння'!F11</f>
        <v>28</v>
      </c>
      <c r="U11" s="36">
        <f>'[1]В роботі'!H7</f>
        <v>0</v>
      </c>
      <c r="V11" s="43">
        <f>'[1]Відмова'!F11</f>
        <v>13</v>
      </c>
      <c r="W11" s="70">
        <f>'[1]В роботі'!F7</f>
        <v>12</v>
      </c>
      <c r="X11" s="24">
        <f>'[1]Позитивне рішенння'!AJ11</f>
        <v>17</v>
      </c>
      <c r="Y11" s="26">
        <f t="shared" si="4"/>
        <v>34</v>
      </c>
      <c r="Z11" s="36">
        <f>'[1]Позитивне рішенння'!AL11</f>
        <v>18</v>
      </c>
      <c r="AA11" s="46">
        <f>'[1]Позитивне рішенння'!AM11</f>
        <v>16</v>
      </c>
      <c r="AB11" s="8">
        <f>'[1]Позитивне рішенння'!V11</f>
        <v>1</v>
      </c>
      <c r="AC11" s="24">
        <f>'[1]Позитивне рішенння'!Q11</f>
        <v>10</v>
      </c>
      <c r="AD11" s="42">
        <f t="shared" si="5"/>
        <v>12</v>
      </c>
      <c r="AE11" s="36">
        <f>'[1]Позитивне рішенння'!S11</f>
        <v>6</v>
      </c>
      <c r="AF11" s="46">
        <f>'[1]Позитивне рішенння'!T11</f>
        <v>6</v>
      </c>
      <c r="AG11" s="22">
        <f>'[1]Позитивне рішенння'!AN11</f>
        <v>34</v>
      </c>
      <c r="AH11" s="53">
        <f>'[1]Позитивне рішенння'!AK11</f>
        <v>28949</v>
      </c>
      <c r="AI11" s="37">
        <f t="shared" si="6"/>
        <v>0</v>
      </c>
      <c r="AJ11" s="52">
        <f t="shared" si="7"/>
        <v>0</v>
      </c>
      <c r="AK11" s="36">
        <v>34</v>
      </c>
      <c r="AL11" s="58">
        <v>28949</v>
      </c>
      <c r="AM11" s="81">
        <f t="shared" si="8"/>
        <v>0</v>
      </c>
    </row>
    <row r="12" spans="2:39" ht="15">
      <c r="B12" s="8">
        <v>7</v>
      </c>
      <c r="C12" s="94" t="s">
        <v>21</v>
      </c>
      <c r="D12" s="2">
        <v>7</v>
      </c>
      <c r="E12" s="2">
        <v>30</v>
      </c>
      <c r="F12" s="2">
        <v>45</v>
      </c>
      <c r="G12" s="2">
        <v>7</v>
      </c>
      <c r="H12" s="2">
        <v>8</v>
      </c>
      <c r="I12" s="2">
        <v>5</v>
      </c>
      <c r="J12" s="2">
        <v>3</v>
      </c>
      <c r="K12" s="2">
        <v>1</v>
      </c>
      <c r="L12" s="2">
        <v>108</v>
      </c>
      <c r="M12" s="2">
        <v>31</v>
      </c>
      <c r="N12" s="2">
        <v>20</v>
      </c>
      <c r="O12" s="36">
        <f>D12+E12+F12+G12+H12+I12+J12+K12+L12+M12+N12</f>
        <v>265</v>
      </c>
      <c r="P12" s="90">
        <f t="shared" si="1"/>
        <v>0.03838910618571636</v>
      </c>
      <c r="Q12" s="88">
        <f t="shared" si="2"/>
        <v>17</v>
      </c>
      <c r="R12" s="39">
        <f t="shared" si="0"/>
        <v>0.028052805280528052</v>
      </c>
      <c r="S12" s="24">
        <f t="shared" si="3"/>
        <v>17</v>
      </c>
      <c r="T12" s="36">
        <f>'[1]Позитивне рішенння'!F12</f>
        <v>13</v>
      </c>
      <c r="U12" s="36">
        <f>'[1]В роботі'!H8</f>
        <v>2</v>
      </c>
      <c r="V12" s="43">
        <f>'[1]Відмова'!F12</f>
        <v>2</v>
      </c>
      <c r="W12" s="70">
        <f>'[1]В роботі'!F8</f>
        <v>0</v>
      </c>
      <c r="X12" s="24">
        <f>'[1]Позитивне рішенння'!AJ12</f>
        <v>10</v>
      </c>
      <c r="Y12" s="26">
        <f t="shared" si="4"/>
        <v>17</v>
      </c>
      <c r="Z12" s="36">
        <f>'[1]Позитивне рішенння'!AL12</f>
        <v>9</v>
      </c>
      <c r="AA12" s="46">
        <f>'[1]Позитивне рішенння'!AM12</f>
        <v>8</v>
      </c>
      <c r="AB12" s="8">
        <f>'[1]Позитивне рішенння'!V12</f>
        <v>0</v>
      </c>
      <c r="AC12" s="24">
        <f>'[1]Позитивне рішенння'!Q12</f>
        <v>3</v>
      </c>
      <c r="AD12" s="42">
        <f t="shared" si="5"/>
        <v>7</v>
      </c>
      <c r="AE12" s="36">
        <f>'[1]Позитивне рішенння'!S12</f>
        <v>3</v>
      </c>
      <c r="AF12" s="46">
        <f>'[1]Позитивне рішенння'!T12</f>
        <v>4</v>
      </c>
      <c r="AG12" s="22">
        <f>'[1]Позитивне рішенння'!AN12</f>
        <v>17</v>
      </c>
      <c r="AH12" s="53">
        <f>'[1]Позитивне рішенння'!AK12</f>
        <v>14484</v>
      </c>
      <c r="AI12" s="37">
        <f t="shared" si="6"/>
        <v>0</v>
      </c>
      <c r="AJ12" s="52">
        <f t="shared" si="7"/>
        <v>0</v>
      </c>
      <c r="AK12" s="36">
        <v>17</v>
      </c>
      <c r="AL12" s="58">
        <v>14484</v>
      </c>
      <c r="AM12" s="81">
        <f t="shared" si="8"/>
        <v>0</v>
      </c>
    </row>
    <row r="13" spans="2:39" ht="15">
      <c r="B13" s="8">
        <v>8</v>
      </c>
      <c r="C13" s="94" t="s">
        <v>22</v>
      </c>
      <c r="D13" s="2">
        <v>181</v>
      </c>
      <c r="E13" s="2">
        <v>70</v>
      </c>
      <c r="F13" s="2">
        <v>92</v>
      </c>
      <c r="G13" s="2">
        <v>123</v>
      </c>
      <c r="H13" s="2">
        <v>13</v>
      </c>
      <c r="I13" s="2">
        <v>1</v>
      </c>
      <c r="J13" s="2">
        <v>36</v>
      </c>
      <c r="K13" s="2">
        <v>2</v>
      </c>
      <c r="L13" s="2">
        <v>204</v>
      </c>
      <c r="M13" s="2">
        <v>46</v>
      </c>
      <c r="N13" s="2">
        <v>29</v>
      </c>
      <c r="O13" s="36">
        <f>D13+E13+F13+G13+H13+I13+J13+K13+L13+M13+N13</f>
        <v>797</v>
      </c>
      <c r="P13" s="90">
        <f t="shared" si="1"/>
        <v>0.11545704766043749</v>
      </c>
      <c r="Q13" s="88">
        <f>S13+W13</f>
        <v>102</v>
      </c>
      <c r="R13" s="39">
        <f t="shared" si="0"/>
        <v>0.16831683168316833</v>
      </c>
      <c r="S13" s="24">
        <f t="shared" si="3"/>
        <v>93</v>
      </c>
      <c r="T13" s="36">
        <f>'[1]Позитивне рішенння'!F13</f>
        <v>85</v>
      </c>
      <c r="U13" s="36">
        <f>'[1]В роботі'!H9</f>
        <v>0</v>
      </c>
      <c r="V13" s="43">
        <f>'[1]Відмова'!F13</f>
        <v>8</v>
      </c>
      <c r="W13" s="70">
        <f>'[1]В роботі'!F9</f>
        <v>9</v>
      </c>
      <c r="X13" s="24">
        <f>'[1]Позитивне рішенння'!AJ13</f>
        <v>57</v>
      </c>
      <c r="Y13" s="26">
        <f t="shared" si="4"/>
        <v>113</v>
      </c>
      <c r="Z13" s="36">
        <f>'[1]Позитивне рішенння'!AL13</f>
        <v>58</v>
      </c>
      <c r="AA13" s="46">
        <f>'[1]Позитивне рішенння'!AM13</f>
        <v>55</v>
      </c>
      <c r="AB13" s="8">
        <f>'[1]Позитивне рішенння'!V13</f>
        <v>0</v>
      </c>
      <c r="AC13" s="24">
        <f>'[1]Позитивне рішенння'!Q13</f>
        <v>28</v>
      </c>
      <c r="AD13" s="42">
        <f t="shared" si="5"/>
        <v>47</v>
      </c>
      <c r="AE13" s="47">
        <f>'[1]Позитивне рішенння'!S13</f>
        <v>25</v>
      </c>
      <c r="AF13" s="72">
        <f>'[1]Позитивне рішенння'!T13</f>
        <v>22</v>
      </c>
      <c r="AG13" s="22">
        <f>'[1]Позитивне рішенння'!AN13</f>
        <v>113</v>
      </c>
      <c r="AH13" s="53">
        <f>'[1]Позитивне рішенння'!AK13</f>
        <v>96276</v>
      </c>
      <c r="AI13" s="37">
        <f t="shared" si="6"/>
        <v>12</v>
      </c>
      <c r="AJ13" s="52">
        <f t="shared" si="7"/>
        <v>10224</v>
      </c>
      <c r="AK13" s="36">
        <v>101</v>
      </c>
      <c r="AL13" s="58">
        <v>86052</v>
      </c>
      <c r="AM13" s="81">
        <f t="shared" si="8"/>
        <v>0</v>
      </c>
    </row>
    <row r="14" spans="2:39" ht="15">
      <c r="B14" s="8">
        <v>9</v>
      </c>
      <c r="C14" s="94" t="s">
        <v>23</v>
      </c>
      <c r="D14" s="2">
        <v>50</v>
      </c>
      <c r="E14" s="2">
        <v>25</v>
      </c>
      <c r="F14" s="2">
        <v>18</v>
      </c>
      <c r="G14" s="2">
        <v>109</v>
      </c>
      <c r="H14" s="2">
        <v>20</v>
      </c>
      <c r="I14" s="2">
        <v>2</v>
      </c>
      <c r="J14" s="2">
        <v>95</v>
      </c>
      <c r="K14" s="2">
        <v>4</v>
      </c>
      <c r="L14" s="2">
        <v>343</v>
      </c>
      <c r="M14" s="2">
        <v>111</v>
      </c>
      <c r="N14" s="2">
        <v>31</v>
      </c>
      <c r="O14" s="36">
        <f>D14+E14+F14+G14+H14+I14+J14+K14+L14+M14+N14</f>
        <v>808</v>
      </c>
      <c r="P14" s="90">
        <f t="shared" si="1"/>
        <v>0.11705055772852382</v>
      </c>
      <c r="Q14" s="88">
        <f t="shared" si="2"/>
        <v>99</v>
      </c>
      <c r="R14" s="39">
        <f t="shared" si="0"/>
        <v>0.16336633663366337</v>
      </c>
      <c r="S14" s="24">
        <f t="shared" si="3"/>
        <v>77</v>
      </c>
      <c r="T14" s="36">
        <f>'[1]Позитивне рішенння'!F14</f>
        <v>74</v>
      </c>
      <c r="U14" s="36">
        <f>'[1]В роботі'!H10</f>
        <v>1</v>
      </c>
      <c r="V14" s="43">
        <f>'[1]Відмова'!F14</f>
        <v>2</v>
      </c>
      <c r="W14" s="70">
        <f>'[1]В роботі'!F10</f>
        <v>22</v>
      </c>
      <c r="X14" s="24">
        <f>'[1]Позитивне рішенння'!AJ14</f>
        <v>42</v>
      </c>
      <c r="Y14" s="26">
        <f t="shared" si="4"/>
        <v>93</v>
      </c>
      <c r="Z14" s="47">
        <f>'[1]Позитивне рішенння'!AL14</f>
        <v>48</v>
      </c>
      <c r="AA14" s="46">
        <f>'[1]Позитивне рішенння'!AM14</f>
        <v>45</v>
      </c>
      <c r="AB14" s="8">
        <f>'[1]Позитивне рішенння'!V14</f>
        <v>3</v>
      </c>
      <c r="AC14" s="24">
        <f>'[1]Позитивне рішенння'!Q14</f>
        <v>29</v>
      </c>
      <c r="AD14" s="42">
        <f t="shared" si="5"/>
        <v>54</v>
      </c>
      <c r="AE14" s="47">
        <f>'[1]Позитивне рішенння'!S14</f>
        <v>27</v>
      </c>
      <c r="AF14" s="72">
        <f>'[1]Позитивне рішенння'!T14</f>
        <v>27</v>
      </c>
      <c r="AG14" s="22">
        <f>'[1]Позитивне рішенння'!AN14</f>
        <v>93</v>
      </c>
      <c r="AH14" s="53">
        <f>'[1]Позитивне рішенння'!AK14</f>
        <v>79236</v>
      </c>
      <c r="AI14" s="37">
        <f t="shared" si="6"/>
        <v>6</v>
      </c>
      <c r="AJ14" s="52">
        <f t="shared" si="7"/>
        <v>5112</v>
      </c>
      <c r="AK14" s="36">
        <v>87</v>
      </c>
      <c r="AL14" s="58">
        <v>74124</v>
      </c>
      <c r="AM14" s="81">
        <f t="shared" si="8"/>
        <v>0</v>
      </c>
    </row>
    <row r="15" spans="2:39" ht="15.75" thickBot="1">
      <c r="B15" s="9">
        <v>10</v>
      </c>
      <c r="C15" s="95" t="s">
        <v>24</v>
      </c>
      <c r="D15" s="3">
        <v>64</v>
      </c>
      <c r="E15" s="3">
        <v>26</v>
      </c>
      <c r="F15" s="3">
        <v>39</v>
      </c>
      <c r="G15" s="3">
        <v>210</v>
      </c>
      <c r="H15" s="3">
        <v>16</v>
      </c>
      <c r="I15" s="3">
        <v>1</v>
      </c>
      <c r="J15" s="3"/>
      <c r="K15" s="3">
        <v>7</v>
      </c>
      <c r="L15" s="3">
        <v>264</v>
      </c>
      <c r="M15" s="3">
        <v>109</v>
      </c>
      <c r="N15" s="3">
        <v>50</v>
      </c>
      <c r="O15" s="49">
        <f>D15+E15+F15+G15+H15+I15+J15+K15+L15+M15+N15</f>
        <v>786</v>
      </c>
      <c r="P15" s="96">
        <f t="shared" si="1"/>
        <v>0.11386353759235116</v>
      </c>
      <c r="Q15" s="89">
        <f t="shared" si="2"/>
        <v>119</v>
      </c>
      <c r="R15" s="40">
        <f t="shared" si="0"/>
        <v>0.19636963696369636</v>
      </c>
      <c r="S15" s="25">
        <f t="shared" si="3"/>
        <v>100</v>
      </c>
      <c r="T15" s="49">
        <f>'[1]Позитивне рішенння'!F15</f>
        <v>73</v>
      </c>
      <c r="U15" s="49">
        <f>'[1]В роботі'!H11</f>
        <v>6</v>
      </c>
      <c r="V15" s="50">
        <f>'[1]Відмова'!F15</f>
        <v>21</v>
      </c>
      <c r="W15" s="71">
        <f>'[1]В роботі'!F11</f>
        <v>19</v>
      </c>
      <c r="X15" s="25">
        <f>'[1]Позитивне рішенння'!AJ15</f>
        <v>52</v>
      </c>
      <c r="Y15" s="26">
        <f t="shared" si="4"/>
        <v>107</v>
      </c>
      <c r="Z15" s="49">
        <f>'[1]Позитивне рішенння'!AL15</f>
        <v>57</v>
      </c>
      <c r="AA15" s="51">
        <f>'[1]Позитивне рішенння'!AM15</f>
        <v>50</v>
      </c>
      <c r="AB15" s="9">
        <f>'[1]Позитивне рішенння'!V15</f>
        <v>3</v>
      </c>
      <c r="AC15" s="25">
        <f>'[1]Позитивне рішенння'!Q15</f>
        <v>18</v>
      </c>
      <c r="AD15" s="42">
        <f t="shared" si="5"/>
        <v>33</v>
      </c>
      <c r="AE15" s="73">
        <f>'[1]Позитивне рішенння'!S15</f>
        <v>20</v>
      </c>
      <c r="AF15" s="74">
        <f>'[1]Позитивне рішенння'!T15</f>
        <v>13</v>
      </c>
      <c r="AG15" s="23">
        <f>'[1]Позитивне рішенння'!AN15</f>
        <v>107</v>
      </c>
      <c r="AH15" s="55">
        <f>'[1]Позитивне рішенння'!AK15</f>
        <v>91136</v>
      </c>
      <c r="AI15" s="37">
        <f t="shared" si="6"/>
        <v>11</v>
      </c>
      <c r="AJ15" s="52">
        <f t="shared" si="7"/>
        <v>9372</v>
      </c>
      <c r="AK15" s="49">
        <v>96</v>
      </c>
      <c r="AL15" s="60">
        <v>81764</v>
      </c>
      <c r="AM15" s="81">
        <f t="shared" si="8"/>
        <v>0</v>
      </c>
    </row>
    <row r="16" spans="2:39" ht="15.75" thickBot="1">
      <c r="B16" s="108" t="s">
        <v>35</v>
      </c>
      <c r="C16" s="109"/>
      <c r="D16" s="10">
        <f>SUM(D6+D7+D8+D9+D10+D11+D12+D13+D14+D15)</f>
        <v>951</v>
      </c>
      <c r="E16" s="10">
        <f>SUM(E6+E7+E8+E9+E10+E11+E12+E13+E14+E15)</f>
        <v>469</v>
      </c>
      <c r="F16" s="10">
        <f>SUM(F6+F7+F8+F9+F10+F11+F12+F13+F14+F15)</f>
        <v>588</v>
      </c>
      <c r="G16" s="20">
        <f>SUM(G6+G7+G8+G9+G10+G11+G12+G13+G14+G15)</f>
        <v>909</v>
      </c>
      <c r="H16" s="85">
        <f aca="true" t="shared" si="9" ref="H16:N16">H6+H7+H8+H9+H10+H11+H12+H13+H14+H15</f>
        <v>188</v>
      </c>
      <c r="I16" s="10">
        <f t="shared" si="9"/>
        <v>12</v>
      </c>
      <c r="J16" s="87">
        <f t="shared" si="9"/>
        <v>197</v>
      </c>
      <c r="K16" s="10">
        <f t="shared" si="9"/>
        <v>20</v>
      </c>
      <c r="L16" s="10">
        <f t="shared" si="9"/>
        <v>2689</v>
      </c>
      <c r="M16" s="10">
        <f t="shared" si="9"/>
        <v>593</v>
      </c>
      <c r="N16" s="86">
        <f t="shared" si="9"/>
        <v>287</v>
      </c>
      <c r="O16" s="84">
        <f>SUM(O6:O15)</f>
        <v>6903</v>
      </c>
      <c r="P16" s="11">
        <f>SUM(P6:P15)</f>
        <v>1</v>
      </c>
      <c r="Q16" s="83">
        <f>W16+S16</f>
        <v>606</v>
      </c>
      <c r="R16" s="82">
        <f>SUM(R6:R15)</f>
        <v>1</v>
      </c>
      <c r="S16" s="12">
        <f>SUM(S6:S15)</f>
        <v>505</v>
      </c>
      <c r="T16" s="13">
        <f>SUM(T6:T15)</f>
        <v>418</v>
      </c>
      <c r="U16" s="13">
        <f aca="true" t="shared" si="10" ref="U16:AH16">SUM(U6:U15)</f>
        <v>16</v>
      </c>
      <c r="V16" s="14">
        <f t="shared" si="10"/>
        <v>71</v>
      </c>
      <c r="W16" s="41">
        <f t="shared" si="10"/>
        <v>101</v>
      </c>
      <c r="X16" s="77">
        <f>SUM(X6:X15)</f>
        <v>281</v>
      </c>
      <c r="Y16" s="78">
        <f t="shared" si="10"/>
        <v>572</v>
      </c>
      <c r="Z16" s="78">
        <f t="shared" si="10"/>
        <v>295</v>
      </c>
      <c r="AA16" s="79">
        <f t="shared" si="10"/>
        <v>277</v>
      </c>
      <c r="AB16" s="80">
        <f t="shared" si="10"/>
        <v>9</v>
      </c>
      <c r="AC16" s="77">
        <f t="shared" si="10"/>
        <v>128</v>
      </c>
      <c r="AD16" s="16">
        <f t="shared" si="10"/>
        <v>233</v>
      </c>
      <c r="AE16" s="16">
        <f t="shared" si="10"/>
        <v>121</v>
      </c>
      <c r="AF16" s="13">
        <f t="shared" si="10"/>
        <v>112</v>
      </c>
      <c r="AG16" s="15">
        <f t="shared" si="10"/>
        <v>572</v>
      </c>
      <c r="AH16" s="56">
        <f t="shared" si="10"/>
        <v>487108</v>
      </c>
      <c r="AI16" s="16">
        <f>SUM(AI6:AI15)</f>
        <v>31</v>
      </c>
      <c r="AJ16" s="56">
        <f>SUM(AJ6:AJ15)</f>
        <v>26412</v>
      </c>
      <c r="AK16" s="16">
        <f>SUM(AK6:AK15)</f>
        <v>541</v>
      </c>
      <c r="AL16" s="61">
        <f>AL15+AL14+AL13+AL12+AL11+AL10+AL9+AL8+AL7+AL6</f>
        <v>460696</v>
      </c>
      <c r="AM16" s="81">
        <f t="shared" si="8"/>
        <v>0</v>
      </c>
    </row>
    <row r="17" spans="31:38" ht="15">
      <c r="AE17" s="17"/>
      <c r="AL17" s="81"/>
    </row>
    <row r="18" spans="23:36" ht="15">
      <c r="W18" s="18"/>
      <c r="AI18" s="81"/>
      <c r="AJ18" s="81"/>
    </row>
    <row r="19" spans="3:17" ht="16.5">
      <c r="C19" s="111" t="s">
        <v>36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</row>
    <row r="20" spans="3:17" ht="16.5">
      <c r="C20" s="110">
        <f>X2</f>
        <v>43339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</row>
    <row r="21" ht="15.75" thickBot="1">
      <c r="O21" s="4"/>
    </row>
    <row r="22" spans="3:16" ht="78" customHeight="1">
      <c r="C22" s="27" t="s">
        <v>2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 t="s">
        <v>30</v>
      </c>
      <c r="P22" s="64" t="s">
        <v>25</v>
      </c>
    </row>
    <row r="23" spans="3:16" ht="32.25" customHeight="1" thickBot="1">
      <c r="C23" s="19">
        <f>O16</f>
        <v>6903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7">
        <f>Q16</f>
        <v>606</v>
      </c>
      <c r="P23" s="68">
        <f>O23/C23</f>
        <v>0.08778791829639288</v>
      </c>
    </row>
    <row r="24" ht="15.75" thickBot="1"/>
    <row r="25" spans="3:16" ht="74.25" customHeight="1">
      <c r="C25" s="27" t="s">
        <v>2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3" t="s">
        <v>31</v>
      </c>
      <c r="P25" s="64" t="s">
        <v>25</v>
      </c>
    </row>
    <row r="26" spans="3:16" ht="27.75" customHeight="1" thickBot="1">
      <c r="C26" s="19">
        <f>O16</f>
        <v>6903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38">
        <f>X16</f>
        <v>281</v>
      </c>
      <c r="P26" s="66">
        <f>O26/C26</f>
        <v>0.040706939012023755</v>
      </c>
    </row>
  </sheetData>
  <sheetProtection/>
  <mergeCells count="38">
    <mergeCell ref="U4:U5"/>
    <mergeCell ref="AK4:AL4"/>
    <mergeCell ref="B16:C16"/>
    <mergeCell ref="C19:Q19"/>
    <mergeCell ref="AG4:AH4"/>
    <mergeCell ref="AI4:AJ4"/>
    <mergeCell ref="AF4:AF5"/>
    <mergeCell ref="O4:P4"/>
    <mergeCell ref="Q4:R4"/>
    <mergeCell ref="S4:S5"/>
    <mergeCell ref="C20:Q20"/>
    <mergeCell ref="AC4:AC5"/>
    <mergeCell ref="AD4:AD5"/>
    <mergeCell ref="AE4:AE5"/>
    <mergeCell ref="W4:W5"/>
    <mergeCell ref="X4:X5"/>
    <mergeCell ref="Y4:Y5"/>
    <mergeCell ref="Z4:Z5"/>
    <mergeCell ref="AA4:AA5"/>
    <mergeCell ref="N4:N5"/>
    <mergeCell ref="T4:T5"/>
    <mergeCell ref="AB4:AB5"/>
    <mergeCell ref="C1:AK1"/>
    <mergeCell ref="O2:W2"/>
    <mergeCell ref="X2:AI2"/>
    <mergeCell ref="F4:F5"/>
    <mergeCell ref="G4:G5"/>
    <mergeCell ref="H4:H5"/>
    <mergeCell ref="V4:V5"/>
    <mergeCell ref="I4:I5"/>
    <mergeCell ref="B4:B5"/>
    <mergeCell ref="C4:C5"/>
    <mergeCell ref="D4:D5"/>
    <mergeCell ref="E4:E5"/>
    <mergeCell ref="J4:J5"/>
    <mergeCell ref="K4:K5"/>
    <mergeCell ref="L4:L5"/>
    <mergeCell ref="M4:M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26"/>
  <sheetViews>
    <sheetView tabSelected="1" zoomScalePageLayoutView="0" workbookViewId="0" topLeftCell="A1">
      <selection activeCell="U22" sqref="U22"/>
    </sheetView>
  </sheetViews>
  <sheetFormatPr defaultColWidth="9.140625" defaultRowHeight="15"/>
  <cols>
    <col min="1" max="1" width="3.00390625" style="4" customWidth="1"/>
    <col min="2" max="2" width="8.00390625" style="4" customWidth="1"/>
    <col min="3" max="3" width="16.28125" style="4" customWidth="1"/>
    <col min="4" max="14" width="9.140625" style="4" hidden="1" customWidth="1"/>
    <col min="15" max="15" width="13.140625" style="5" customWidth="1"/>
    <col min="16" max="24" width="9.140625" style="4" customWidth="1"/>
    <col min="25" max="25" width="10.140625" style="4" customWidth="1"/>
    <col min="26" max="27" width="9.140625" style="4" customWidth="1"/>
    <col min="28" max="28" width="9.421875" style="4" customWidth="1"/>
    <col min="29" max="29" width="10.7109375" style="4" customWidth="1"/>
    <col min="30" max="30" width="11.00390625" style="4" customWidth="1"/>
    <col min="31" max="16384" width="9.140625" style="4" customWidth="1"/>
  </cols>
  <sheetData>
    <row r="1" spans="3:37" ht="27" customHeight="1">
      <c r="C1" s="104" t="s">
        <v>38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3:35" ht="27" customHeight="1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12" t="s">
        <v>37</v>
      </c>
      <c r="P2" s="112"/>
      <c r="Q2" s="112"/>
      <c r="R2" s="112"/>
      <c r="S2" s="112"/>
      <c r="T2" s="112"/>
      <c r="U2" s="112"/>
      <c r="V2" s="112"/>
      <c r="W2" s="112"/>
      <c r="X2" s="113">
        <v>43360</v>
      </c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</row>
    <row r="3" ht="15.75" thickBot="1"/>
    <row r="4" spans="2:38" s="6" customFormat="1" ht="37.5" customHeight="1">
      <c r="B4" s="105" t="s">
        <v>0</v>
      </c>
      <c r="C4" s="119" t="s">
        <v>1</v>
      </c>
      <c r="D4" s="128" t="s">
        <v>26</v>
      </c>
      <c r="E4" s="128" t="s">
        <v>27</v>
      </c>
      <c r="F4" s="128" t="s">
        <v>28</v>
      </c>
      <c r="G4" s="128" t="s">
        <v>29</v>
      </c>
      <c r="H4" s="128" t="s">
        <v>43</v>
      </c>
      <c r="I4" s="128" t="s">
        <v>44</v>
      </c>
      <c r="J4" s="128" t="s">
        <v>45</v>
      </c>
      <c r="K4" s="128" t="s">
        <v>46</v>
      </c>
      <c r="L4" s="128" t="s">
        <v>47</v>
      </c>
      <c r="M4" s="128" t="s">
        <v>48</v>
      </c>
      <c r="N4" s="128" t="s">
        <v>49</v>
      </c>
      <c r="O4" s="130" t="s">
        <v>2</v>
      </c>
      <c r="P4" s="130"/>
      <c r="Q4" s="119" t="s">
        <v>3</v>
      </c>
      <c r="R4" s="118"/>
      <c r="S4" s="117" t="s">
        <v>34</v>
      </c>
      <c r="T4" s="100" t="s">
        <v>4</v>
      </c>
      <c r="U4" s="100" t="s">
        <v>33</v>
      </c>
      <c r="V4" s="102" t="s">
        <v>5</v>
      </c>
      <c r="W4" s="123" t="s">
        <v>41</v>
      </c>
      <c r="X4" s="97" t="s">
        <v>31</v>
      </c>
      <c r="Y4" s="115" t="s">
        <v>6</v>
      </c>
      <c r="Z4" s="100" t="s">
        <v>7</v>
      </c>
      <c r="AA4" s="107" t="s">
        <v>8</v>
      </c>
      <c r="AB4" s="125" t="s">
        <v>42</v>
      </c>
      <c r="AC4" s="97" t="s">
        <v>50</v>
      </c>
      <c r="AD4" s="115" t="s">
        <v>32</v>
      </c>
      <c r="AE4" s="100" t="s">
        <v>7</v>
      </c>
      <c r="AF4" s="107" t="s">
        <v>8</v>
      </c>
      <c r="AG4" s="121" t="s">
        <v>9</v>
      </c>
      <c r="AH4" s="122"/>
      <c r="AI4" s="100" t="s">
        <v>40</v>
      </c>
      <c r="AJ4" s="100"/>
      <c r="AK4" s="100" t="s">
        <v>39</v>
      </c>
      <c r="AL4" s="102"/>
    </row>
    <row r="5" spans="2:38" s="6" customFormat="1" ht="60.75" customHeight="1" thickBot="1">
      <c r="B5" s="106"/>
      <c r="C5" s="127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92" t="s">
        <v>10</v>
      </c>
      <c r="P5" s="92" t="s">
        <v>11</v>
      </c>
      <c r="Q5" s="29" t="s">
        <v>12</v>
      </c>
      <c r="R5" s="28" t="s">
        <v>11</v>
      </c>
      <c r="S5" s="120"/>
      <c r="T5" s="101"/>
      <c r="U5" s="101"/>
      <c r="V5" s="103"/>
      <c r="W5" s="124"/>
      <c r="X5" s="98"/>
      <c r="Y5" s="116"/>
      <c r="Z5" s="101"/>
      <c r="AA5" s="99"/>
      <c r="AB5" s="126"/>
      <c r="AC5" s="98"/>
      <c r="AD5" s="116"/>
      <c r="AE5" s="101"/>
      <c r="AF5" s="99"/>
      <c r="AG5" s="31" t="s">
        <v>13</v>
      </c>
      <c r="AH5" s="33" t="s">
        <v>14</v>
      </c>
      <c r="AI5" s="34" t="s">
        <v>13</v>
      </c>
      <c r="AJ5" s="34" t="s">
        <v>14</v>
      </c>
      <c r="AK5" s="34" t="s">
        <v>13</v>
      </c>
      <c r="AL5" s="32" t="s">
        <v>14</v>
      </c>
    </row>
    <row r="6" spans="2:39" ht="15">
      <c r="B6" s="75">
        <v>1</v>
      </c>
      <c r="C6" s="93" t="s">
        <v>15</v>
      </c>
      <c r="D6" s="1">
        <v>124</v>
      </c>
      <c r="E6" s="1">
        <v>70</v>
      </c>
      <c r="F6" s="1">
        <v>67</v>
      </c>
      <c r="G6" s="1">
        <v>64</v>
      </c>
      <c r="H6" s="1">
        <v>48</v>
      </c>
      <c r="I6" s="1"/>
      <c r="J6" s="1"/>
      <c r="K6" s="1"/>
      <c r="L6" s="1">
        <v>567</v>
      </c>
      <c r="M6" s="1">
        <v>77</v>
      </c>
      <c r="N6" s="1">
        <v>40</v>
      </c>
      <c r="O6" s="37">
        <f>D6+E6+F6+G6+H6+I6+J6+K6+L6+M6+N6</f>
        <v>1057</v>
      </c>
      <c r="P6" s="91">
        <f>O6/$O$16</f>
        <v>0.15312183108793279</v>
      </c>
      <c r="Q6" s="88">
        <f>W6+S6</f>
        <v>32</v>
      </c>
      <c r="R6" s="39">
        <f aca="true" t="shared" si="0" ref="R6:R15">Q6/$Q$16</f>
        <v>0.052805280528052806</v>
      </c>
      <c r="S6" s="7">
        <f>SUM(T6:V6)</f>
        <v>28</v>
      </c>
      <c r="T6" s="37">
        <v>21</v>
      </c>
      <c r="U6" s="37">
        <v>2</v>
      </c>
      <c r="V6" s="44">
        <v>5</v>
      </c>
      <c r="W6" s="69">
        <v>4</v>
      </c>
      <c r="X6" s="7">
        <v>9</v>
      </c>
      <c r="Y6" s="26">
        <f>SUM(Z6:AA6)</f>
        <v>18</v>
      </c>
      <c r="Z6" s="37">
        <v>9</v>
      </c>
      <c r="AA6" s="45">
        <v>9</v>
      </c>
      <c r="AB6" s="75">
        <v>0</v>
      </c>
      <c r="AC6" s="7">
        <v>12</v>
      </c>
      <c r="AD6" s="42">
        <f>SUM(AE6:AF6)</f>
        <v>31</v>
      </c>
      <c r="AE6" s="37">
        <v>16</v>
      </c>
      <c r="AF6" s="45">
        <v>15</v>
      </c>
      <c r="AG6" s="21">
        <v>18</v>
      </c>
      <c r="AH6" s="52">
        <v>15336</v>
      </c>
      <c r="AI6" s="37">
        <f>AG6-AK6</f>
        <v>2</v>
      </c>
      <c r="AJ6" s="52">
        <f>AI6*852</f>
        <v>1704</v>
      </c>
      <c r="AK6" s="37">
        <v>16</v>
      </c>
      <c r="AL6" s="57">
        <v>13632</v>
      </c>
      <c r="AM6" s="81">
        <f>AH6-AJ6-AL6</f>
        <v>0</v>
      </c>
    </row>
    <row r="7" spans="2:39" ht="15">
      <c r="B7" s="8">
        <v>2</v>
      </c>
      <c r="C7" s="94" t="s">
        <v>16</v>
      </c>
      <c r="D7" s="2">
        <v>131</v>
      </c>
      <c r="E7" s="2">
        <v>82</v>
      </c>
      <c r="F7" s="2">
        <v>106</v>
      </c>
      <c r="G7" s="2">
        <v>59</v>
      </c>
      <c r="H7" s="2">
        <v>29</v>
      </c>
      <c r="I7" s="2"/>
      <c r="J7" s="2"/>
      <c r="K7" s="2">
        <v>1</v>
      </c>
      <c r="L7" s="2">
        <v>263</v>
      </c>
      <c r="M7" s="2"/>
      <c r="N7" s="2">
        <v>19</v>
      </c>
      <c r="O7" s="36">
        <f>D7+E7+F7+G7+H7+I7+J7+K7+L7+M7+N7</f>
        <v>690</v>
      </c>
      <c r="P7" s="90">
        <f aca="true" t="shared" si="1" ref="P7:P15">O7/$O$16</f>
        <v>0.09995654063450674</v>
      </c>
      <c r="Q7" s="88">
        <f aca="true" t="shared" si="2" ref="Q7:Q15">W7+S7</f>
        <v>22</v>
      </c>
      <c r="R7" s="39">
        <f t="shared" si="0"/>
        <v>0.036303630363036306</v>
      </c>
      <c r="S7" s="24">
        <f aca="true" t="shared" si="3" ref="S7:S15">SUM(T7:V7)</f>
        <v>16</v>
      </c>
      <c r="T7" s="36">
        <v>14</v>
      </c>
      <c r="U7" s="36">
        <v>1</v>
      </c>
      <c r="V7" s="43">
        <v>1</v>
      </c>
      <c r="W7" s="70">
        <v>6</v>
      </c>
      <c r="X7" s="24">
        <v>11</v>
      </c>
      <c r="Y7" s="26">
        <f aca="true" t="shared" si="4" ref="Y7:Y15">SUM(Z7:AA7)</f>
        <v>24</v>
      </c>
      <c r="Z7" s="36">
        <v>13</v>
      </c>
      <c r="AA7" s="46">
        <v>11</v>
      </c>
      <c r="AB7" s="8">
        <v>0</v>
      </c>
      <c r="AC7" s="24">
        <v>3</v>
      </c>
      <c r="AD7" s="42">
        <f aca="true" t="shared" si="5" ref="AD7:AD15">SUM(AE7:AF7)</f>
        <v>6</v>
      </c>
      <c r="AE7" s="36">
        <v>3</v>
      </c>
      <c r="AF7" s="46">
        <v>3</v>
      </c>
      <c r="AG7" s="22">
        <v>24</v>
      </c>
      <c r="AH7" s="53">
        <v>20448</v>
      </c>
      <c r="AI7" s="37">
        <f aca="true" t="shared" si="6" ref="AI7:AI15">AG7-AK7</f>
        <v>0</v>
      </c>
      <c r="AJ7" s="52">
        <f aca="true" t="shared" si="7" ref="AJ7:AJ15">AI7*852</f>
        <v>0</v>
      </c>
      <c r="AK7" s="36">
        <v>24</v>
      </c>
      <c r="AL7" s="58">
        <v>20448</v>
      </c>
      <c r="AM7" s="81">
        <f aca="true" t="shared" si="8" ref="AM7:AM16">AH7-AJ7-AL7</f>
        <v>0</v>
      </c>
    </row>
    <row r="8" spans="2:39" ht="15">
      <c r="B8" s="8">
        <v>3</v>
      </c>
      <c r="C8" s="94" t="s">
        <v>17</v>
      </c>
      <c r="D8" s="2">
        <v>92</v>
      </c>
      <c r="E8" s="2">
        <v>65</v>
      </c>
      <c r="F8" s="2">
        <v>75</v>
      </c>
      <c r="G8" s="2">
        <v>61</v>
      </c>
      <c r="H8" s="2">
        <v>5</v>
      </c>
      <c r="I8" s="2">
        <v>2</v>
      </c>
      <c r="J8" s="2">
        <v>56</v>
      </c>
      <c r="K8" s="2">
        <v>2</v>
      </c>
      <c r="L8" s="2">
        <v>194</v>
      </c>
      <c r="M8" s="2">
        <v>31</v>
      </c>
      <c r="N8" s="2">
        <v>14</v>
      </c>
      <c r="O8" s="36">
        <f>D8+E8+F8+G8+H8+I8+J8+K8+L8+M8+N8</f>
        <v>597</v>
      </c>
      <c r="P8" s="90">
        <f t="shared" si="1"/>
        <v>0.08648413733159496</v>
      </c>
      <c r="Q8" s="88">
        <f t="shared" si="2"/>
        <v>71</v>
      </c>
      <c r="R8" s="39">
        <f t="shared" si="0"/>
        <v>0.11716171617161716</v>
      </c>
      <c r="S8" s="24">
        <f t="shared" si="3"/>
        <v>64</v>
      </c>
      <c r="T8" s="36">
        <v>55</v>
      </c>
      <c r="U8" s="36">
        <v>2</v>
      </c>
      <c r="V8" s="43">
        <v>7</v>
      </c>
      <c r="W8" s="70">
        <v>7</v>
      </c>
      <c r="X8" s="24">
        <v>41</v>
      </c>
      <c r="Y8" s="26">
        <f t="shared" si="4"/>
        <v>84</v>
      </c>
      <c r="Z8" s="36">
        <v>42</v>
      </c>
      <c r="AA8" s="46">
        <v>42</v>
      </c>
      <c r="AB8" s="8">
        <v>1</v>
      </c>
      <c r="AC8" s="35">
        <v>13</v>
      </c>
      <c r="AD8" s="42">
        <f t="shared" si="5"/>
        <v>20</v>
      </c>
      <c r="AE8" s="36">
        <v>10</v>
      </c>
      <c r="AF8" s="46">
        <v>10</v>
      </c>
      <c r="AG8" s="48">
        <v>84</v>
      </c>
      <c r="AH8" s="54">
        <v>71409</v>
      </c>
      <c r="AI8" s="37">
        <f t="shared" si="6"/>
        <v>0</v>
      </c>
      <c r="AJ8" s="52">
        <f t="shared" si="7"/>
        <v>0</v>
      </c>
      <c r="AK8" s="47">
        <v>84</v>
      </c>
      <c r="AL8" s="59">
        <v>71409</v>
      </c>
      <c r="AM8" s="81">
        <f t="shared" si="8"/>
        <v>0</v>
      </c>
    </row>
    <row r="9" spans="2:39" ht="15">
      <c r="B9" s="8">
        <v>4</v>
      </c>
      <c r="C9" s="94" t="s">
        <v>18</v>
      </c>
      <c r="D9" s="2">
        <v>129</v>
      </c>
      <c r="E9" s="2">
        <v>35</v>
      </c>
      <c r="F9" s="2">
        <v>76</v>
      </c>
      <c r="G9" s="2">
        <v>115</v>
      </c>
      <c r="H9" s="2">
        <v>41</v>
      </c>
      <c r="I9" s="2">
        <v>1</v>
      </c>
      <c r="J9" s="2">
        <v>4</v>
      </c>
      <c r="K9" s="2"/>
      <c r="L9" s="2">
        <v>542</v>
      </c>
      <c r="M9" s="2">
        <v>135</v>
      </c>
      <c r="N9" s="2">
        <v>57</v>
      </c>
      <c r="O9" s="36">
        <f>D9+E9+F9+G9+H9+I9+J9+K9+L9+M9+N9</f>
        <v>1135</v>
      </c>
      <c r="P9" s="90">
        <f t="shared" si="1"/>
        <v>0.16442126611618138</v>
      </c>
      <c r="Q9" s="88">
        <f t="shared" si="2"/>
        <v>47</v>
      </c>
      <c r="R9" s="39">
        <f t="shared" si="0"/>
        <v>0.07755775577557755</v>
      </c>
      <c r="S9" s="24">
        <f>SUM(T9:V9)</f>
        <v>36</v>
      </c>
      <c r="T9" s="36">
        <v>31</v>
      </c>
      <c r="U9" s="36">
        <v>0</v>
      </c>
      <c r="V9" s="43">
        <v>5</v>
      </c>
      <c r="W9" s="70">
        <v>11</v>
      </c>
      <c r="X9" s="35">
        <v>25</v>
      </c>
      <c r="Y9" s="26">
        <f t="shared" si="4"/>
        <v>52</v>
      </c>
      <c r="Z9" s="47">
        <v>26</v>
      </c>
      <c r="AA9" s="72">
        <v>26</v>
      </c>
      <c r="AB9" s="76">
        <v>0</v>
      </c>
      <c r="AC9" s="24">
        <v>6</v>
      </c>
      <c r="AD9" s="42">
        <f t="shared" si="5"/>
        <v>8</v>
      </c>
      <c r="AE9" s="47">
        <v>3</v>
      </c>
      <c r="AF9" s="72">
        <v>5</v>
      </c>
      <c r="AG9" s="22">
        <v>52</v>
      </c>
      <c r="AH9" s="53">
        <v>44279</v>
      </c>
      <c r="AI9" s="37">
        <f t="shared" si="6"/>
        <v>0</v>
      </c>
      <c r="AJ9" s="52">
        <f t="shared" si="7"/>
        <v>0</v>
      </c>
      <c r="AK9" s="36">
        <v>52</v>
      </c>
      <c r="AL9" s="58">
        <v>44279</v>
      </c>
      <c r="AM9" s="81">
        <f t="shared" si="8"/>
        <v>0</v>
      </c>
    </row>
    <row r="10" spans="2:39" ht="15">
      <c r="B10" s="8">
        <v>5</v>
      </c>
      <c r="C10" s="94" t="s">
        <v>19</v>
      </c>
      <c r="D10" s="2">
        <v>84</v>
      </c>
      <c r="E10" s="2">
        <v>31</v>
      </c>
      <c r="F10" s="2">
        <v>34</v>
      </c>
      <c r="G10" s="2">
        <v>153</v>
      </c>
      <c r="H10" s="2">
        <v>8</v>
      </c>
      <c r="I10" s="2"/>
      <c r="J10" s="2">
        <v>3</v>
      </c>
      <c r="K10" s="2">
        <v>3</v>
      </c>
      <c r="L10" s="2">
        <v>204</v>
      </c>
      <c r="M10" s="2">
        <v>53</v>
      </c>
      <c r="N10" s="2">
        <v>27</v>
      </c>
      <c r="O10" s="36">
        <f>D10+E10+F10+G10+H10+I10+J10+K10+L10+M10+N10</f>
        <v>600</v>
      </c>
      <c r="P10" s="90">
        <f t="shared" si="1"/>
        <v>0.0869187309865276</v>
      </c>
      <c r="Q10" s="88">
        <f t="shared" si="2"/>
        <v>44</v>
      </c>
      <c r="R10" s="39">
        <f t="shared" si="0"/>
        <v>0.07260726072607261</v>
      </c>
      <c r="S10" s="24">
        <f>SUM(T10:V10)</f>
        <v>33</v>
      </c>
      <c r="T10" s="36">
        <v>24</v>
      </c>
      <c r="U10" s="36">
        <v>2</v>
      </c>
      <c r="V10" s="43">
        <v>7</v>
      </c>
      <c r="W10" s="70">
        <v>11</v>
      </c>
      <c r="X10" s="24">
        <v>17</v>
      </c>
      <c r="Y10" s="26">
        <f t="shared" si="4"/>
        <v>30</v>
      </c>
      <c r="Z10" s="36">
        <v>15</v>
      </c>
      <c r="AA10" s="46">
        <v>15</v>
      </c>
      <c r="AB10" s="8">
        <v>1</v>
      </c>
      <c r="AC10" s="24">
        <v>6</v>
      </c>
      <c r="AD10" s="42">
        <f t="shared" si="5"/>
        <v>15</v>
      </c>
      <c r="AE10" s="36">
        <v>8</v>
      </c>
      <c r="AF10" s="46">
        <v>7</v>
      </c>
      <c r="AG10" s="22">
        <v>30</v>
      </c>
      <c r="AH10" s="53">
        <v>25555</v>
      </c>
      <c r="AI10" s="37">
        <f t="shared" si="6"/>
        <v>0</v>
      </c>
      <c r="AJ10" s="52">
        <f t="shared" si="7"/>
        <v>0</v>
      </c>
      <c r="AK10" s="36">
        <v>30</v>
      </c>
      <c r="AL10" s="58">
        <v>25555</v>
      </c>
      <c r="AM10" s="81">
        <f t="shared" si="8"/>
        <v>0</v>
      </c>
    </row>
    <row r="11" spans="2:39" ht="15">
      <c r="B11" s="8">
        <v>6</v>
      </c>
      <c r="C11" s="94" t="s">
        <v>20</v>
      </c>
      <c r="D11" s="2">
        <v>89</v>
      </c>
      <c r="E11" s="2">
        <v>35</v>
      </c>
      <c r="F11" s="2">
        <v>36</v>
      </c>
      <c r="G11" s="2">
        <v>8</v>
      </c>
      <c r="H11" s="2"/>
      <c r="I11" s="2"/>
      <c r="J11" s="2"/>
      <c r="K11" s="2"/>
      <c r="L11" s="2"/>
      <c r="M11" s="2"/>
      <c r="N11" s="2"/>
      <c r="O11" s="36">
        <f>SUM(D11+E11+F11+G11)</f>
        <v>168</v>
      </c>
      <c r="P11" s="90">
        <f t="shared" si="1"/>
        <v>0.024337244676227728</v>
      </c>
      <c r="Q11" s="88">
        <f t="shared" si="2"/>
        <v>53</v>
      </c>
      <c r="R11" s="39">
        <f t="shared" si="0"/>
        <v>0.08745874587458746</v>
      </c>
      <c r="S11" s="24">
        <f t="shared" si="3"/>
        <v>41</v>
      </c>
      <c r="T11" s="36">
        <v>28</v>
      </c>
      <c r="U11" s="36">
        <v>0</v>
      </c>
      <c r="V11" s="43">
        <v>13</v>
      </c>
      <c r="W11" s="70">
        <v>12</v>
      </c>
      <c r="X11" s="24">
        <v>17</v>
      </c>
      <c r="Y11" s="26">
        <f t="shared" si="4"/>
        <v>34</v>
      </c>
      <c r="Z11" s="36">
        <v>18</v>
      </c>
      <c r="AA11" s="46">
        <v>16</v>
      </c>
      <c r="AB11" s="8">
        <v>1</v>
      </c>
      <c r="AC11" s="24">
        <v>10</v>
      </c>
      <c r="AD11" s="42">
        <f t="shared" si="5"/>
        <v>12</v>
      </c>
      <c r="AE11" s="36">
        <v>6</v>
      </c>
      <c r="AF11" s="46">
        <v>6</v>
      </c>
      <c r="AG11" s="22">
        <v>34</v>
      </c>
      <c r="AH11" s="53">
        <v>28949</v>
      </c>
      <c r="AI11" s="37">
        <f t="shared" si="6"/>
        <v>0</v>
      </c>
      <c r="AJ11" s="52">
        <f t="shared" si="7"/>
        <v>0</v>
      </c>
      <c r="AK11" s="36">
        <v>34</v>
      </c>
      <c r="AL11" s="58">
        <v>28949</v>
      </c>
      <c r="AM11" s="81">
        <f t="shared" si="8"/>
        <v>0</v>
      </c>
    </row>
    <row r="12" spans="2:39" ht="15">
      <c r="B12" s="8">
        <v>7</v>
      </c>
      <c r="C12" s="94" t="s">
        <v>21</v>
      </c>
      <c r="D12" s="2">
        <v>7</v>
      </c>
      <c r="E12" s="2">
        <v>30</v>
      </c>
      <c r="F12" s="2">
        <v>45</v>
      </c>
      <c r="G12" s="2">
        <v>7</v>
      </c>
      <c r="H12" s="2">
        <v>8</v>
      </c>
      <c r="I12" s="2">
        <v>5</v>
      </c>
      <c r="J12" s="2">
        <v>3</v>
      </c>
      <c r="K12" s="2">
        <v>1</v>
      </c>
      <c r="L12" s="2">
        <v>108</v>
      </c>
      <c r="M12" s="2">
        <v>31</v>
      </c>
      <c r="N12" s="2">
        <v>20</v>
      </c>
      <c r="O12" s="36">
        <f>D12+E12+F12+G12+H12+I12+J12+K12+L12+M12+N12</f>
        <v>265</v>
      </c>
      <c r="P12" s="90">
        <f t="shared" si="1"/>
        <v>0.03838910618571636</v>
      </c>
      <c r="Q12" s="88">
        <f t="shared" si="2"/>
        <v>17</v>
      </c>
      <c r="R12" s="39">
        <f t="shared" si="0"/>
        <v>0.028052805280528052</v>
      </c>
      <c r="S12" s="24">
        <f t="shared" si="3"/>
        <v>17</v>
      </c>
      <c r="T12" s="36">
        <v>13</v>
      </c>
      <c r="U12" s="36">
        <v>2</v>
      </c>
      <c r="V12" s="43">
        <v>2</v>
      </c>
      <c r="W12" s="70">
        <v>0</v>
      </c>
      <c r="X12" s="24">
        <v>10</v>
      </c>
      <c r="Y12" s="26">
        <f t="shared" si="4"/>
        <v>17</v>
      </c>
      <c r="Z12" s="36">
        <v>9</v>
      </c>
      <c r="AA12" s="46">
        <v>8</v>
      </c>
      <c r="AB12" s="8">
        <v>0</v>
      </c>
      <c r="AC12" s="24">
        <v>3</v>
      </c>
      <c r="AD12" s="42">
        <f t="shared" si="5"/>
        <v>7</v>
      </c>
      <c r="AE12" s="36">
        <v>3</v>
      </c>
      <c r="AF12" s="46">
        <v>4</v>
      </c>
      <c r="AG12" s="22">
        <v>17</v>
      </c>
      <c r="AH12" s="53">
        <v>14484</v>
      </c>
      <c r="AI12" s="37">
        <f t="shared" si="6"/>
        <v>0</v>
      </c>
      <c r="AJ12" s="52">
        <f t="shared" si="7"/>
        <v>0</v>
      </c>
      <c r="AK12" s="36">
        <v>17</v>
      </c>
      <c r="AL12" s="58">
        <v>14484</v>
      </c>
      <c r="AM12" s="81">
        <f t="shared" si="8"/>
        <v>0</v>
      </c>
    </row>
    <row r="13" spans="2:39" ht="15">
      <c r="B13" s="8">
        <v>8</v>
      </c>
      <c r="C13" s="94" t="s">
        <v>22</v>
      </c>
      <c r="D13" s="2">
        <v>181</v>
      </c>
      <c r="E13" s="2">
        <v>70</v>
      </c>
      <c r="F13" s="2">
        <v>92</v>
      </c>
      <c r="G13" s="2">
        <v>123</v>
      </c>
      <c r="H13" s="2">
        <v>13</v>
      </c>
      <c r="I13" s="2">
        <v>1</v>
      </c>
      <c r="J13" s="2">
        <v>36</v>
      </c>
      <c r="K13" s="2">
        <v>2</v>
      </c>
      <c r="L13" s="2">
        <v>204</v>
      </c>
      <c r="M13" s="2">
        <v>46</v>
      </c>
      <c r="N13" s="2">
        <v>29</v>
      </c>
      <c r="O13" s="36">
        <f>D13+E13+F13+G13+H13+I13+J13+K13+L13+M13+N13</f>
        <v>797</v>
      </c>
      <c r="P13" s="90">
        <f t="shared" si="1"/>
        <v>0.11545704766043749</v>
      </c>
      <c r="Q13" s="88">
        <f>S13+W13</f>
        <v>102</v>
      </c>
      <c r="R13" s="39">
        <f t="shared" si="0"/>
        <v>0.16831683168316833</v>
      </c>
      <c r="S13" s="24">
        <f t="shared" si="3"/>
        <v>93</v>
      </c>
      <c r="T13" s="36">
        <v>85</v>
      </c>
      <c r="U13" s="36">
        <v>0</v>
      </c>
      <c r="V13" s="43">
        <v>8</v>
      </c>
      <c r="W13" s="70">
        <v>9</v>
      </c>
      <c r="X13" s="24">
        <v>57</v>
      </c>
      <c r="Y13" s="26">
        <f t="shared" si="4"/>
        <v>113</v>
      </c>
      <c r="Z13" s="36">
        <v>58</v>
      </c>
      <c r="AA13" s="46">
        <v>55</v>
      </c>
      <c r="AB13" s="8">
        <v>0</v>
      </c>
      <c r="AC13" s="24">
        <v>28</v>
      </c>
      <c r="AD13" s="42">
        <f t="shared" si="5"/>
        <v>47</v>
      </c>
      <c r="AE13" s="47">
        <v>25</v>
      </c>
      <c r="AF13" s="72">
        <v>22</v>
      </c>
      <c r="AG13" s="22">
        <v>113</v>
      </c>
      <c r="AH13" s="53">
        <v>96276</v>
      </c>
      <c r="AI13" s="37">
        <f t="shared" si="6"/>
        <v>12</v>
      </c>
      <c r="AJ13" s="52">
        <f t="shared" si="7"/>
        <v>10224</v>
      </c>
      <c r="AK13" s="36">
        <v>101</v>
      </c>
      <c r="AL13" s="58">
        <v>86052</v>
      </c>
      <c r="AM13" s="81">
        <f t="shared" si="8"/>
        <v>0</v>
      </c>
    </row>
    <row r="14" spans="2:39" ht="15">
      <c r="B14" s="8">
        <v>9</v>
      </c>
      <c r="C14" s="94" t="s">
        <v>23</v>
      </c>
      <c r="D14" s="2">
        <v>50</v>
      </c>
      <c r="E14" s="2">
        <v>25</v>
      </c>
      <c r="F14" s="2">
        <v>18</v>
      </c>
      <c r="G14" s="2">
        <v>109</v>
      </c>
      <c r="H14" s="2">
        <v>20</v>
      </c>
      <c r="I14" s="2">
        <v>2</v>
      </c>
      <c r="J14" s="2">
        <v>95</v>
      </c>
      <c r="K14" s="2">
        <v>4</v>
      </c>
      <c r="L14" s="2">
        <v>343</v>
      </c>
      <c r="M14" s="2">
        <v>111</v>
      </c>
      <c r="N14" s="2">
        <v>31</v>
      </c>
      <c r="O14" s="36">
        <f>D14+E14+F14+G14+H14+I14+J14+K14+L14+M14+N14</f>
        <v>808</v>
      </c>
      <c r="P14" s="90">
        <f t="shared" si="1"/>
        <v>0.11705055772852382</v>
      </c>
      <c r="Q14" s="88">
        <f t="shared" si="2"/>
        <v>99</v>
      </c>
      <c r="R14" s="39">
        <f t="shared" si="0"/>
        <v>0.16336633663366337</v>
      </c>
      <c r="S14" s="24">
        <f t="shared" si="3"/>
        <v>77</v>
      </c>
      <c r="T14" s="36">
        <v>74</v>
      </c>
      <c r="U14" s="36">
        <v>1</v>
      </c>
      <c r="V14" s="43">
        <v>2</v>
      </c>
      <c r="W14" s="70">
        <v>22</v>
      </c>
      <c r="X14" s="24">
        <v>42</v>
      </c>
      <c r="Y14" s="26">
        <f t="shared" si="4"/>
        <v>93</v>
      </c>
      <c r="Z14" s="47">
        <v>48</v>
      </c>
      <c r="AA14" s="46">
        <v>45</v>
      </c>
      <c r="AB14" s="8">
        <v>3</v>
      </c>
      <c r="AC14" s="24">
        <v>29</v>
      </c>
      <c r="AD14" s="42">
        <f t="shared" si="5"/>
        <v>54</v>
      </c>
      <c r="AE14" s="47">
        <v>27</v>
      </c>
      <c r="AF14" s="72">
        <v>27</v>
      </c>
      <c r="AG14" s="22">
        <v>93</v>
      </c>
      <c r="AH14" s="53">
        <v>79236</v>
      </c>
      <c r="AI14" s="37">
        <f t="shared" si="6"/>
        <v>6</v>
      </c>
      <c r="AJ14" s="52">
        <f t="shared" si="7"/>
        <v>5112</v>
      </c>
      <c r="AK14" s="36">
        <v>87</v>
      </c>
      <c r="AL14" s="58">
        <v>74124</v>
      </c>
      <c r="AM14" s="81">
        <f t="shared" si="8"/>
        <v>0</v>
      </c>
    </row>
    <row r="15" spans="2:39" ht="15.75" thickBot="1">
      <c r="B15" s="9">
        <v>10</v>
      </c>
      <c r="C15" s="95" t="s">
        <v>24</v>
      </c>
      <c r="D15" s="3">
        <v>64</v>
      </c>
      <c r="E15" s="3">
        <v>26</v>
      </c>
      <c r="F15" s="3">
        <v>39</v>
      </c>
      <c r="G15" s="3">
        <v>210</v>
      </c>
      <c r="H15" s="3">
        <v>16</v>
      </c>
      <c r="I15" s="3">
        <v>1</v>
      </c>
      <c r="J15" s="3"/>
      <c r="K15" s="3">
        <v>7</v>
      </c>
      <c r="L15" s="3">
        <v>264</v>
      </c>
      <c r="M15" s="3">
        <v>109</v>
      </c>
      <c r="N15" s="3">
        <v>50</v>
      </c>
      <c r="O15" s="49">
        <f>D15+E15+F15+G15+H15+I15+J15+K15+L15+M15+N15</f>
        <v>786</v>
      </c>
      <c r="P15" s="96">
        <f t="shared" si="1"/>
        <v>0.11386353759235116</v>
      </c>
      <c r="Q15" s="89">
        <f t="shared" si="2"/>
        <v>119</v>
      </c>
      <c r="R15" s="40">
        <f t="shared" si="0"/>
        <v>0.19636963696369636</v>
      </c>
      <c r="S15" s="25">
        <f t="shared" si="3"/>
        <v>100</v>
      </c>
      <c r="T15" s="49">
        <v>73</v>
      </c>
      <c r="U15" s="49">
        <v>6</v>
      </c>
      <c r="V15" s="50">
        <v>21</v>
      </c>
      <c r="W15" s="71">
        <v>19</v>
      </c>
      <c r="X15" s="25">
        <v>52</v>
      </c>
      <c r="Y15" s="26">
        <f t="shared" si="4"/>
        <v>107</v>
      </c>
      <c r="Z15" s="49">
        <v>57</v>
      </c>
      <c r="AA15" s="51">
        <v>50</v>
      </c>
      <c r="AB15" s="9">
        <v>3</v>
      </c>
      <c r="AC15" s="25">
        <v>18</v>
      </c>
      <c r="AD15" s="42">
        <f t="shared" si="5"/>
        <v>33</v>
      </c>
      <c r="AE15" s="73">
        <v>20</v>
      </c>
      <c r="AF15" s="74">
        <v>13</v>
      </c>
      <c r="AG15" s="23">
        <v>107</v>
      </c>
      <c r="AH15" s="55">
        <v>91136</v>
      </c>
      <c r="AI15" s="37">
        <f t="shared" si="6"/>
        <v>11</v>
      </c>
      <c r="AJ15" s="52">
        <f t="shared" si="7"/>
        <v>9372</v>
      </c>
      <c r="AK15" s="49">
        <v>96</v>
      </c>
      <c r="AL15" s="60">
        <v>81764</v>
      </c>
      <c r="AM15" s="81">
        <f t="shared" si="8"/>
        <v>0</v>
      </c>
    </row>
    <row r="16" spans="2:39" ht="15.75" thickBot="1">
      <c r="B16" s="108" t="s">
        <v>35</v>
      </c>
      <c r="C16" s="109"/>
      <c r="D16" s="10">
        <f>SUM(D6+D7+D8+D9+D10+D11+D12+D13+D14+D15)</f>
        <v>951</v>
      </c>
      <c r="E16" s="10">
        <f>SUM(E6+E7+E8+E9+E10+E11+E12+E13+E14+E15)</f>
        <v>469</v>
      </c>
      <c r="F16" s="10">
        <f>SUM(F6+F7+F8+F9+F10+F11+F12+F13+F14+F15)</f>
        <v>588</v>
      </c>
      <c r="G16" s="20">
        <f>SUM(G6+G7+G8+G9+G10+G11+G12+G13+G14+G15)</f>
        <v>909</v>
      </c>
      <c r="H16" s="85">
        <f aca="true" t="shared" si="9" ref="H16:N16">H6+H7+H8+H9+H10+H11+H12+H13+H14+H15</f>
        <v>188</v>
      </c>
      <c r="I16" s="10">
        <f t="shared" si="9"/>
        <v>12</v>
      </c>
      <c r="J16" s="87">
        <f t="shared" si="9"/>
        <v>197</v>
      </c>
      <c r="K16" s="10">
        <f t="shared" si="9"/>
        <v>20</v>
      </c>
      <c r="L16" s="10">
        <f t="shared" si="9"/>
        <v>2689</v>
      </c>
      <c r="M16" s="10">
        <f t="shared" si="9"/>
        <v>593</v>
      </c>
      <c r="N16" s="86">
        <f t="shared" si="9"/>
        <v>287</v>
      </c>
      <c r="O16" s="84">
        <f>SUM(O6:O15)</f>
        <v>6903</v>
      </c>
      <c r="P16" s="11">
        <f>SUM(P6:P15)</f>
        <v>1</v>
      </c>
      <c r="Q16" s="83">
        <f>W16+S16</f>
        <v>606</v>
      </c>
      <c r="R16" s="82">
        <f>SUM(R6:R15)</f>
        <v>1</v>
      </c>
      <c r="S16" s="12">
        <f>SUM(S6:S15)</f>
        <v>505</v>
      </c>
      <c r="T16" s="13">
        <f>SUM(T6:T15)</f>
        <v>418</v>
      </c>
      <c r="U16" s="13">
        <f aca="true" t="shared" si="10" ref="U16:AH16">SUM(U6:U15)</f>
        <v>16</v>
      </c>
      <c r="V16" s="14">
        <f t="shared" si="10"/>
        <v>71</v>
      </c>
      <c r="W16" s="41">
        <f t="shared" si="10"/>
        <v>101</v>
      </c>
      <c r="X16" s="77">
        <f>SUM(X6:X15)</f>
        <v>281</v>
      </c>
      <c r="Y16" s="78">
        <f t="shared" si="10"/>
        <v>572</v>
      </c>
      <c r="Z16" s="78">
        <f t="shared" si="10"/>
        <v>295</v>
      </c>
      <c r="AA16" s="79">
        <f t="shared" si="10"/>
        <v>277</v>
      </c>
      <c r="AB16" s="80">
        <f t="shared" si="10"/>
        <v>9</v>
      </c>
      <c r="AC16" s="77">
        <f t="shared" si="10"/>
        <v>128</v>
      </c>
      <c r="AD16" s="16">
        <f t="shared" si="10"/>
        <v>233</v>
      </c>
      <c r="AE16" s="16">
        <f t="shared" si="10"/>
        <v>121</v>
      </c>
      <c r="AF16" s="13">
        <f t="shared" si="10"/>
        <v>112</v>
      </c>
      <c r="AG16" s="15">
        <f t="shared" si="10"/>
        <v>572</v>
      </c>
      <c r="AH16" s="56">
        <f t="shared" si="10"/>
        <v>487108</v>
      </c>
      <c r="AI16" s="16">
        <f>SUM(AI6:AI15)</f>
        <v>31</v>
      </c>
      <c r="AJ16" s="56">
        <f>SUM(AJ6:AJ15)</f>
        <v>26412</v>
      </c>
      <c r="AK16" s="16">
        <f>SUM(AK6:AK15)</f>
        <v>541</v>
      </c>
      <c r="AL16" s="61">
        <f>AL15+AL14+AL13+AL12+AL11+AL10+AL9+AL8+AL7+AL6</f>
        <v>460696</v>
      </c>
      <c r="AM16" s="81">
        <f t="shared" si="8"/>
        <v>0</v>
      </c>
    </row>
    <row r="17" spans="31:38" ht="15">
      <c r="AE17" s="17"/>
      <c r="AL17" s="81"/>
    </row>
    <row r="18" spans="23:36" ht="15">
      <c r="W18" s="18"/>
      <c r="AI18" s="81"/>
      <c r="AJ18" s="81"/>
    </row>
    <row r="19" spans="3:17" ht="16.5">
      <c r="C19" s="111" t="s">
        <v>36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</row>
    <row r="20" spans="3:17" ht="16.5">
      <c r="C20" s="110">
        <f>X2</f>
        <v>43360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</row>
    <row r="21" spans="15:19" ht="15.75" thickBot="1">
      <c r="O21" s="4"/>
      <c r="S21" s="4" t="s">
        <v>51</v>
      </c>
    </row>
    <row r="22" spans="3:16" ht="78" customHeight="1">
      <c r="C22" s="27" t="s">
        <v>2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 t="s">
        <v>30</v>
      </c>
      <c r="P22" s="64" t="s">
        <v>25</v>
      </c>
    </row>
    <row r="23" spans="3:16" ht="32.25" customHeight="1" thickBot="1">
      <c r="C23" s="19">
        <f>O16</f>
        <v>6903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7">
        <f>Q16</f>
        <v>606</v>
      </c>
      <c r="P23" s="68">
        <f>O23/C23</f>
        <v>0.08778791829639288</v>
      </c>
    </row>
    <row r="24" ht="15.75" thickBot="1"/>
    <row r="25" spans="3:16" ht="74.25" customHeight="1">
      <c r="C25" s="27" t="s">
        <v>2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3" t="s">
        <v>31</v>
      </c>
      <c r="P25" s="64" t="s">
        <v>25</v>
      </c>
    </row>
    <row r="26" spans="3:16" ht="27.75" customHeight="1" thickBot="1">
      <c r="C26" s="19">
        <f>O16</f>
        <v>6903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38">
        <f>X16</f>
        <v>281</v>
      </c>
      <c r="P26" s="66">
        <f>O26/C26</f>
        <v>0.040706939012023755</v>
      </c>
    </row>
  </sheetData>
  <sheetProtection/>
  <mergeCells count="38">
    <mergeCell ref="C1:AK1"/>
    <mergeCell ref="O2:W2"/>
    <mergeCell ref="X2:AI2"/>
    <mergeCell ref="B4:B5"/>
    <mergeCell ref="C4:C5"/>
    <mergeCell ref="D4:D5"/>
    <mergeCell ref="E4:E5"/>
    <mergeCell ref="F4:F5"/>
    <mergeCell ref="G4:G5"/>
    <mergeCell ref="H4:H5"/>
    <mergeCell ref="N4:N5"/>
    <mergeCell ref="O4:P4"/>
    <mergeCell ref="Q4:R4"/>
    <mergeCell ref="S4:S5"/>
    <mergeCell ref="J4:J5"/>
    <mergeCell ref="K4:K5"/>
    <mergeCell ref="L4:L5"/>
    <mergeCell ref="M4:M5"/>
    <mergeCell ref="T4:T5"/>
    <mergeCell ref="U4:U5"/>
    <mergeCell ref="AK4:AL4"/>
    <mergeCell ref="B16:C16"/>
    <mergeCell ref="AE4:AE5"/>
    <mergeCell ref="AF4:AF5"/>
    <mergeCell ref="AG4:AH4"/>
    <mergeCell ref="AI4:AJ4"/>
    <mergeCell ref="V4:V5"/>
    <mergeCell ref="I4:I5"/>
    <mergeCell ref="C19:Q19"/>
    <mergeCell ref="C20:Q20"/>
    <mergeCell ref="AC4:AC5"/>
    <mergeCell ref="AD4:AD5"/>
    <mergeCell ref="W4:W5"/>
    <mergeCell ref="X4:X5"/>
    <mergeCell ref="Y4:Y5"/>
    <mergeCell ref="Z4:Z5"/>
    <mergeCell ref="AA4:AA5"/>
    <mergeCell ref="AB4:AB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!!!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nesterenko.n</dc:creator>
  <cp:keywords/>
  <dc:description/>
  <cp:lastModifiedBy>kregul-O</cp:lastModifiedBy>
  <cp:lastPrinted>2018-09-18T07:23:55Z</cp:lastPrinted>
  <dcterms:created xsi:type="dcterms:W3CDTF">2017-06-07T06:53:35Z</dcterms:created>
  <dcterms:modified xsi:type="dcterms:W3CDTF">2018-09-18T07:24:13Z</dcterms:modified>
  <cp:category/>
  <cp:version/>
  <cp:contentType/>
  <cp:contentStatus/>
</cp:coreProperties>
</file>